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8700" activeTab="5"/>
  </bookViews>
  <sheets>
    <sheet name="c4" sheetId="1" r:id="rId1"/>
    <sheet name="c3" sheetId="2" r:id="rId2"/>
    <sheet name="c2" sheetId="3" r:id="rId3"/>
    <sheet name="c1" sheetId="4" r:id="rId4"/>
    <sheet name="c0" sheetId="5" r:id="rId5"/>
    <sheet name="Inputs Outputs" sheetId="6" r:id="rId6"/>
  </sheets>
  <definedNames>
    <definedName name="_xlnm.Print_Titles" localSheetId="5">'Inputs Outputs'!$1:$32</definedName>
  </definedNames>
  <calcPr fullCalcOnLoad="1"/>
</workbook>
</file>

<file path=xl/sharedStrings.xml><?xml version="1.0" encoding="utf-8"?>
<sst xmlns="http://schemas.openxmlformats.org/spreadsheetml/2006/main" count="265" uniqueCount="113">
  <si>
    <t>View 1</t>
  </si>
  <si>
    <t>View 2</t>
  </si>
  <si>
    <t>Significant</t>
  </si>
  <si>
    <t>Building low non-res</t>
  </si>
  <si>
    <t>Building med high</t>
  </si>
  <si>
    <t>Water inland</t>
  </si>
  <si>
    <t>Signs</t>
  </si>
  <si>
    <t>Vehicles</t>
  </si>
  <si>
    <t>Mines, Quarries, Dumps</t>
  </si>
  <si>
    <t>Towers cables poles</t>
  </si>
  <si>
    <t>Built elements water</t>
  </si>
  <si>
    <t>Park elements</t>
  </si>
  <si>
    <t>Road freeways</t>
  </si>
  <si>
    <t>Trees planted</t>
  </si>
  <si>
    <t>Water bay</t>
  </si>
  <si>
    <t>Modified vegetation</t>
  </si>
  <si>
    <t>Rainforest</t>
  </si>
  <si>
    <t>Euc forest etc</t>
  </si>
  <si>
    <t>Water constructed</t>
  </si>
  <si>
    <t>Water ocean estuary</t>
  </si>
  <si>
    <t>Path</t>
  </si>
  <si>
    <t>Rock</t>
  </si>
  <si>
    <t>ESTIMATED
RATING (1-10)</t>
  </si>
  <si>
    <t>Visual Domains</t>
  </si>
  <si>
    <t>Coast</t>
  </si>
  <si>
    <t>Rural</t>
  </si>
  <si>
    <t>Urban</t>
  </si>
  <si>
    <t>BUSH</t>
  </si>
  <si>
    <t>COAST</t>
  </si>
  <si>
    <t>RURAL</t>
  </si>
  <si>
    <t>URBAN</t>
  </si>
  <si>
    <t>Building low res</t>
  </si>
  <si>
    <t>Park cultural buildings</t>
  </si>
  <si>
    <t>Grass unmanaged</t>
  </si>
  <si>
    <t>Roads</t>
  </si>
  <si>
    <t>Mud</t>
  </si>
  <si>
    <t>Fence</t>
  </si>
  <si>
    <t>Building trees grass</t>
  </si>
  <si>
    <t>Building low single</t>
  </si>
  <si>
    <t>Coefficient</t>
  </si>
  <si>
    <t>B</t>
  </si>
  <si>
    <t>C</t>
  </si>
  <si>
    <t>R</t>
  </si>
  <si>
    <t>U</t>
  </si>
  <si>
    <t>Rural Urban</t>
  </si>
  <si>
    <t>Bush Urban</t>
  </si>
  <si>
    <t>Bush Coast</t>
  </si>
  <si>
    <t>RU</t>
  </si>
  <si>
    <t>BU</t>
  </si>
  <si>
    <t>BC</t>
  </si>
  <si>
    <t>Coeff</t>
  </si>
  <si>
    <t>Constant</t>
  </si>
  <si>
    <t>Direction</t>
  </si>
  <si>
    <t>Level</t>
  </si>
  <si>
    <t>Inputs</t>
  </si>
  <si>
    <t>CR</t>
  </si>
  <si>
    <t>BR</t>
  </si>
  <si>
    <t>CU</t>
  </si>
  <si>
    <t>Built misc</t>
  </si>
  <si>
    <t>Farm elements</t>
  </si>
  <si>
    <t>People</t>
  </si>
  <si>
    <t>Retaining wall</t>
  </si>
  <si>
    <t>Coastal vegetation</t>
  </si>
  <si>
    <t>Crops pasture animals</t>
  </si>
  <si>
    <t>Garden</t>
  </si>
  <si>
    <t>Grass mown</t>
  </si>
  <si>
    <t>Grass natural</t>
  </si>
  <si>
    <t>Native pine</t>
  </si>
  <si>
    <t>Natural misc</t>
  </si>
  <si>
    <t>Pine forest</t>
  </si>
  <si>
    <t>Sand</t>
  </si>
  <si>
    <t>Visual Elements - Built</t>
  </si>
  <si>
    <t>Visual Elements - Natural</t>
  </si>
  <si>
    <t>SUM</t>
  </si>
  <si>
    <t>Version 0.2 
27 Apr 05</t>
  </si>
  <si>
    <t>Output</t>
  </si>
  <si>
    <t>Visual Domain Calculations</t>
  </si>
  <si>
    <t>Class label</t>
  </si>
  <si>
    <t>CI (95%)</t>
  </si>
  <si>
    <t>CI</t>
  </si>
  <si>
    <t>Calculations</t>
  </si>
  <si>
    <t>Mean Rating</t>
  </si>
  <si>
    <t>Lower CI</t>
  </si>
  <si>
    <t>Upper CI</t>
  </si>
  <si>
    <t>Which test?</t>
  </si>
  <si>
    <t>Rounded</t>
  </si>
  <si>
    <t>Significant?</t>
  </si>
  <si>
    <t>Result</t>
  </si>
  <si>
    <t>test &gt; 10</t>
  </si>
  <si>
    <t>test &lt; 1</t>
  </si>
  <si>
    <t>Visual Domain Coefficients</t>
  </si>
  <si>
    <t>VD comb</t>
  </si>
  <si>
    <t>Names</t>
  </si>
  <si>
    <t>Confidence interval calculations</t>
  </si>
  <si>
    <t>Test 1</t>
  </si>
  <si>
    <t>Test 2</t>
  </si>
  <si>
    <t>Data</t>
  </si>
  <si>
    <t>Rank domains</t>
  </si>
  <si>
    <t>Select top 2</t>
  </si>
  <si>
    <t>Top 2</t>
  </si>
  <si>
    <t>Multiply coefficients X Percent in photos</t>
  </si>
  <si>
    <t>coefficients</t>
  </si>
  <si>
    <t>Difference</t>
  </si>
  <si>
    <t>Statistically significant?</t>
  </si>
  <si>
    <t>Buildings low non-residential</t>
  </si>
  <si>
    <t>Building low solitary</t>
  </si>
  <si>
    <t>Buildings medum - high</t>
  </si>
  <si>
    <t>Buildings low residential</t>
  </si>
  <si>
    <t>TOTAL (built + natural)</t>
  </si>
  <si>
    <t>SCENIC PREFERENCE
RATING (1-10)</t>
  </si>
  <si>
    <t>TOTAL (Domains)</t>
  </si>
  <si>
    <r>
      <t>SEQ SPRAT-2</t>
    </r>
    <r>
      <rPr>
        <b/>
        <i/>
        <sz val="24"/>
        <rFont val="Bradley Hand ITC"/>
        <family val="4"/>
      </rPr>
      <t xml:space="preserve"> </t>
    </r>
    <r>
      <rPr>
        <b/>
        <i/>
        <sz val="18"/>
        <rFont val="verada"/>
        <family val="0"/>
      </rPr>
      <t xml:space="preserve"> </t>
    </r>
    <r>
      <rPr>
        <b/>
        <sz val="11"/>
        <rFont val="verada"/>
        <family val="0"/>
      </rPr>
      <t>SEQ</t>
    </r>
    <r>
      <rPr>
        <sz val="11"/>
        <rFont val="verada"/>
        <family val="0"/>
      </rPr>
      <t xml:space="preserve"> </t>
    </r>
    <r>
      <rPr>
        <b/>
        <sz val="11"/>
        <rFont val="verada"/>
        <family val="0"/>
      </rPr>
      <t>S</t>
    </r>
    <r>
      <rPr>
        <sz val="11"/>
        <rFont val="verada"/>
        <family val="0"/>
      </rPr>
      <t xml:space="preserve">cenic </t>
    </r>
    <r>
      <rPr>
        <b/>
        <sz val="11"/>
        <rFont val="verada"/>
        <family val="0"/>
      </rPr>
      <t>P</t>
    </r>
    <r>
      <rPr>
        <sz val="11"/>
        <rFont val="verada"/>
        <family val="0"/>
      </rPr>
      <t xml:space="preserve">referece </t>
    </r>
    <r>
      <rPr>
        <b/>
        <sz val="11"/>
        <rFont val="verada"/>
        <family val="0"/>
      </rPr>
      <t>R</t>
    </r>
    <r>
      <rPr>
        <sz val="11"/>
        <rFont val="verada"/>
        <family val="0"/>
      </rPr>
      <t xml:space="preserve">ating </t>
    </r>
    <r>
      <rPr>
        <b/>
        <sz val="11"/>
        <rFont val="verada"/>
        <family val="0"/>
      </rPr>
      <t>A</t>
    </r>
    <r>
      <rPr>
        <sz val="11"/>
        <rFont val="verada"/>
        <family val="0"/>
      </rPr>
      <t xml:space="preserve">ssessment </t>
    </r>
    <r>
      <rPr>
        <b/>
        <sz val="11"/>
        <rFont val="verada"/>
        <family val="0"/>
      </rPr>
      <t>T</t>
    </r>
    <r>
      <rPr>
        <sz val="11"/>
        <rFont val="verada"/>
        <family val="0"/>
      </rPr>
      <t xml:space="preserve">ool </t>
    </r>
    <r>
      <rPr>
        <sz val="10"/>
        <rFont val="verada"/>
        <family val="0"/>
      </rPr>
      <t>for Two views</t>
    </r>
  </si>
  <si>
    <t>Version 1.0 12 Mar 05
© 2005 SEQ Regional Scenic Amenity Study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</si>
</sst>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</numFmts>
  <fonts count="8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1"/>
      <name val="Arial"/>
      <family val="0"/>
    </font>
    <font>
      <b/>
      <i/>
      <sz val="18"/>
      <name val="verada"/>
      <family val="0"/>
    </font>
    <font>
      <sz val="12"/>
      <name val="Arial"/>
      <family val="0"/>
    </font>
    <font>
      <sz val="9"/>
      <name val="Arial"/>
      <family val="2"/>
    </font>
    <font>
      <b/>
      <i/>
      <sz val="10"/>
      <name val="verada"/>
      <family val="0"/>
    </font>
    <font>
      <b/>
      <sz val="10"/>
      <name val="verada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2"/>
      <name val="verada"/>
      <family val="0"/>
    </font>
    <font>
      <b/>
      <i/>
      <sz val="20"/>
      <name val="verada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b/>
      <sz val="12"/>
      <name val="Arial"/>
      <family val="0"/>
    </font>
    <font>
      <b/>
      <sz val="12"/>
      <name val="verada"/>
      <family val="0"/>
    </font>
    <font>
      <sz val="7"/>
      <name val="Arial"/>
      <family val="2"/>
    </font>
    <font>
      <b/>
      <i/>
      <sz val="10"/>
      <name val="Arial"/>
      <family val="2"/>
    </font>
    <font>
      <b/>
      <i/>
      <sz val="24"/>
      <name val="Bradley Hand ITC"/>
      <family val="4"/>
    </font>
    <font>
      <b/>
      <i/>
      <sz val="26"/>
      <name val="Bradley Hand ITC"/>
      <family val="4"/>
    </font>
    <font>
      <sz val="11"/>
      <name val="verada"/>
      <family val="0"/>
    </font>
    <font>
      <i/>
      <sz val="18"/>
      <name val="verada"/>
      <family val="0"/>
    </font>
    <font>
      <b/>
      <sz val="11"/>
      <name val="verada"/>
      <family val="0"/>
    </font>
    <font>
      <b/>
      <sz val="9"/>
      <name val="Arial"/>
      <family val="2"/>
    </font>
    <font>
      <sz val="10"/>
      <name val="verada"/>
      <family val="0"/>
    </font>
    <font>
      <sz val="10"/>
      <color indexed="9"/>
      <name val="Arial"/>
      <family val="0"/>
    </font>
    <font>
      <b/>
      <i/>
      <sz val="10"/>
      <color indexed="9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20"/>
      <color indexed="9"/>
      <name val="Arial"/>
      <family val="2"/>
    </font>
    <font>
      <sz val="7"/>
      <color indexed="9"/>
      <name val="Arial"/>
      <family val="2"/>
    </font>
    <font>
      <sz val="14"/>
      <color indexed="9"/>
      <name val="Arial"/>
      <family val="0"/>
    </font>
    <font>
      <b/>
      <i/>
      <sz val="20"/>
      <color indexed="9"/>
      <name val="verada"/>
      <family val="0"/>
    </font>
    <font>
      <b/>
      <i/>
      <sz val="18"/>
      <color indexed="9"/>
      <name val="verada"/>
      <family val="0"/>
    </font>
    <font>
      <b/>
      <sz val="12"/>
      <color indexed="9"/>
      <name val="Arial"/>
      <family val="0"/>
    </font>
    <font>
      <sz val="8"/>
      <color indexed="9"/>
      <name val="Arial"/>
      <family val="2"/>
    </font>
    <font>
      <sz val="12"/>
      <color indexed="9"/>
      <name val="Arial"/>
      <family val="0"/>
    </font>
    <font>
      <b/>
      <i/>
      <sz val="10"/>
      <color indexed="9"/>
      <name val="verada"/>
      <family val="0"/>
    </font>
    <font>
      <b/>
      <sz val="10"/>
      <color indexed="9"/>
      <name val="verada"/>
      <family val="0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2"/>
      <color indexed="9"/>
      <name val="verada"/>
      <family val="0"/>
    </font>
    <font>
      <b/>
      <i/>
      <sz val="12"/>
      <color indexed="9"/>
      <name val="verada"/>
      <family val="0"/>
    </font>
    <font>
      <b/>
      <sz val="14"/>
      <color indexed="9"/>
      <name val="Arial"/>
      <family val="0"/>
    </font>
    <font>
      <sz val="20"/>
      <color indexed="9"/>
      <name val="verad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right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/>
      <protection locked="0"/>
    </xf>
    <xf numFmtId="9" fontId="0" fillId="35" borderId="10" xfId="0" applyNumberFormat="1" applyFont="1" applyFill="1" applyBorder="1" applyAlignment="1" applyProtection="1">
      <alignment horizontal="center"/>
      <protection locked="0"/>
    </xf>
    <xf numFmtId="9" fontId="0" fillId="36" borderId="10" xfId="0" applyNumberFormat="1" applyFont="1" applyFill="1" applyBorder="1" applyAlignment="1" applyProtection="1">
      <alignment horizontal="center"/>
      <protection locked="0"/>
    </xf>
    <xf numFmtId="9" fontId="0" fillId="36" borderId="10" xfId="0" applyNumberFormat="1" applyFont="1" applyFill="1" applyBorder="1" applyAlignment="1" applyProtection="1">
      <alignment horizontal="center"/>
      <protection locked="0"/>
    </xf>
    <xf numFmtId="9" fontId="0" fillId="34" borderId="10" xfId="0" applyNumberFormat="1" applyFont="1" applyFill="1" applyBorder="1" applyAlignment="1" applyProtection="1">
      <alignment horizontal="center"/>
      <protection locked="0"/>
    </xf>
    <xf numFmtId="0" fontId="12" fillId="37" borderId="0" xfId="0" applyFont="1" applyFill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164" fontId="17" fillId="37" borderId="0" xfId="0" applyNumberFormat="1" applyFont="1" applyFill="1" applyAlignment="1" applyProtection="1">
      <alignment horizontal="center" vertical="center"/>
      <protection/>
    </xf>
    <xf numFmtId="164" fontId="17" fillId="37" borderId="10" xfId="0" applyNumberFormat="1" applyFont="1" applyFill="1" applyBorder="1" applyAlignment="1" applyProtection="1">
      <alignment horizontal="center" vertical="center"/>
      <protection/>
    </xf>
    <xf numFmtId="164" fontId="5" fillId="37" borderId="0" xfId="0" applyNumberFormat="1" applyFont="1" applyFill="1" applyBorder="1" applyAlignment="1" applyProtection="1">
      <alignment horizontal="center" vertical="center"/>
      <protection/>
    </xf>
    <xf numFmtId="0" fontId="16" fillId="37" borderId="1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9" fontId="2" fillId="33" borderId="0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/>
      <protection/>
    </xf>
    <xf numFmtId="0" fontId="0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9" fontId="0" fillId="33" borderId="10" xfId="0" applyNumberFormat="1" applyFont="1" applyFill="1" applyBorder="1" applyAlignment="1" applyProtection="1">
      <alignment horizontal="center"/>
      <protection/>
    </xf>
    <xf numFmtId="9" fontId="0" fillId="33" borderId="0" xfId="0" applyNumberFormat="1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vertical="center"/>
      <protection/>
    </xf>
    <xf numFmtId="9" fontId="1" fillId="35" borderId="0" xfId="0" applyNumberFormat="1" applyFont="1" applyFill="1" applyAlignment="1" applyProtection="1">
      <alignment horizontal="center" vertical="center"/>
      <protection/>
    </xf>
    <xf numFmtId="9" fontId="1" fillId="35" borderId="0" xfId="0" applyNumberFormat="1" applyFont="1" applyFill="1" applyAlignment="1" applyProtection="1">
      <alignment vertical="center"/>
      <protection/>
    </xf>
    <xf numFmtId="9" fontId="0" fillId="33" borderId="0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left" vertical="center"/>
      <protection/>
    </xf>
    <xf numFmtId="0" fontId="1" fillId="36" borderId="0" xfId="0" applyFont="1" applyFill="1" applyAlignment="1" applyProtection="1">
      <alignment vertical="center"/>
      <protection/>
    </xf>
    <xf numFmtId="9" fontId="1" fillId="36" borderId="0" xfId="0" applyNumberFormat="1" applyFont="1" applyFill="1" applyAlignment="1" applyProtection="1">
      <alignment horizontal="center" vertical="center"/>
      <protection/>
    </xf>
    <xf numFmtId="9" fontId="1" fillId="36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9" fillId="36" borderId="0" xfId="0" applyFont="1" applyFill="1" applyBorder="1" applyAlignment="1" applyProtection="1">
      <alignment horizontal="right"/>
      <protection/>
    </xf>
    <xf numFmtId="0" fontId="0" fillId="36" borderId="0" xfId="0" applyFont="1" applyFill="1" applyAlignment="1" applyProtection="1">
      <alignment/>
      <protection/>
    </xf>
    <xf numFmtId="9" fontId="0" fillId="36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9" fontId="0" fillId="36" borderId="0" xfId="0" applyNumberFormat="1" applyFont="1" applyFill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/>
      <protection/>
    </xf>
    <xf numFmtId="0" fontId="1" fillId="37" borderId="0" xfId="0" applyFont="1" applyFill="1" applyAlignment="1" applyProtection="1">
      <alignment horizontal="center" vertical="center"/>
      <protection/>
    </xf>
    <xf numFmtId="0" fontId="0" fillId="37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164" fontId="16" fillId="37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center" textRotation="90"/>
      <protection/>
    </xf>
    <xf numFmtId="0" fontId="2" fillId="37" borderId="0" xfId="0" applyFont="1" applyFill="1" applyAlignment="1" applyProtection="1">
      <alignment horizontal="center" textRotation="90"/>
      <protection/>
    </xf>
    <xf numFmtId="0" fontId="3" fillId="37" borderId="0" xfId="0" applyFont="1" applyFill="1" applyBorder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8" fillId="37" borderId="0" xfId="0" applyFont="1" applyFill="1" applyAlignment="1" applyProtection="1">
      <alignment horizontal="center" vertical="center"/>
      <protection/>
    </xf>
    <xf numFmtId="0" fontId="1" fillId="37" borderId="0" xfId="0" applyFont="1" applyFill="1" applyAlignment="1" applyProtection="1">
      <alignment horizontal="center" vertical="center"/>
      <protection/>
    </xf>
    <xf numFmtId="0" fontId="25" fillId="37" borderId="0" xfId="0" applyFont="1" applyFill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4" borderId="10" xfId="0" applyNumberFormat="1" applyFont="1" applyFill="1" applyBorder="1" applyAlignment="1" applyProtection="1">
      <alignment horizontal="center"/>
      <protection/>
    </xf>
    <xf numFmtId="9" fontId="0" fillId="34" borderId="0" xfId="0" applyNumberFormat="1" applyFont="1" applyFill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 wrapText="1"/>
      <protection/>
    </xf>
    <xf numFmtId="1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6" fillId="35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right"/>
      <protection/>
    </xf>
    <xf numFmtId="0" fontId="19" fillId="33" borderId="0" xfId="0" applyFont="1" applyFill="1" applyAlignment="1" applyProtection="1">
      <alignment horizontal="right"/>
      <protection/>
    </xf>
    <xf numFmtId="0" fontId="29" fillId="33" borderId="0" xfId="0" applyFont="1" applyFill="1" applyBorder="1" applyAlignment="1" applyProtection="1">
      <alignment horizontal="center" vertical="center" wrapText="1"/>
      <protection hidden="1"/>
    </xf>
    <xf numFmtId="2" fontId="2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0" xfId="0" applyFont="1" applyFill="1" applyBorder="1" applyAlignment="1" applyProtection="1">
      <alignment horizontal="center"/>
      <protection hidden="1"/>
    </xf>
    <xf numFmtId="2" fontId="30" fillId="33" borderId="0" xfId="0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/>
      <protection hidden="1"/>
    </xf>
    <xf numFmtId="0" fontId="28" fillId="33" borderId="0" xfId="0" applyFont="1" applyFill="1" applyBorder="1" applyAlignment="1" applyProtection="1">
      <alignment/>
      <protection hidden="1"/>
    </xf>
    <xf numFmtId="0" fontId="27" fillId="33" borderId="0" xfId="0" applyFont="1" applyFill="1" applyBorder="1" applyAlignment="1" applyProtection="1">
      <alignment/>
      <protection hidden="1"/>
    </xf>
    <xf numFmtId="2" fontId="27" fillId="33" borderId="0" xfId="0" applyNumberFormat="1" applyFont="1" applyFill="1" applyBorder="1" applyAlignment="1" applyProtection="1">
      <alignment/>
      <protection hidden="1"/>
    </xf>
    <xf numFmtId="164" fontId="27" fillId="33" borderId="0" xfId="0" applyNumberFormat="1" applyFont="1" applyFill="1" applyBorder="1" applyAlignment="1" applyProtection="1">
      <alignment/>
      <protection hidden="1"/>
    </xf>
    <xf numFmtId="164" fontId="27" fillId="33" borderId="0" xfId="0" applyNumberFormat="1" applyFont="1" applyFill="1" applyBorder="1" applyAlignment="1" applyProtection="1">
      <alignment horizontal="right"/>
      <protection hidden="1"/>
    </xf>
    <xf numFmtId="0" fontId="32" fillId="33" borderId="0" xfId="0" applyFont="1" applyFill="1" applyBorder="1" applyAlignment="1" applyProtection="1">
      <alignment/>
      <protection hidden="1"/>
    </xf>
    <xf numFmtId="0" fontId="30" fillId="33" borderId="0" xfId="0" applyFont="1" applyFill="1" applyBorder="1" applyAlignment="1" applyProtection="1">
      <alignment horizontal="right"/>
      <protection hidden="1"/>
    </xf>
    <xf numFmtId="0" fontId="30" fillId="33" borderId="0" xfId="0" applyFont="1" applyFill="1" applyBorder="1" applyAlignment="1" applyProtection="1">
      <alignment/>
      <protection hidden="1"/>
    </xf>
    <xf numFmtId="0" fontId="27" fillId="33" borderId="0" xfId="0" applyFont="1" applyFill="1" applyBorder="1" applyAlignment="1" applyProtection="1">
      <alignment horizontal="right" vertical="center" wrapText="1"/>
      <protection hidden="1"/>
    </xf>
    <xf numFmtId="9" fontId="27" fillId="33" borderId="0" xfId="0" applyNumberFormat="1" applyFont="1" applyFill="1" applyBorder="1" applyAlignment="1" applyProtection="1">
      <alignment horizontal="center"/>
      <protection hidden="1"/>
    </xf>
    <xf numFmtId="0" fontId="27" fillId="33" borderId="0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 horizontal="center" wrapText="1"/>
      <protection/>
    </xf>
    <xf numFmtId="0" fontId="31" fillId="33" borderId="0" xfId="0" applyFont="1" applyFill="1" applyBorder="1" applyAlignment="1" applyProtection="1">
      <alignment horizontal="left" vertical="center" wrapText="1"/>
      <protection/>
    </xf>
    <xf numFmtId="0" fontId="35" fillId="33" borderId="0" xfId="0" applyFont="1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 horizontal="center" vertical="center" wrapText="1"/>
      <protection/>
    </xf>
    <xf numFmtId="0" fontId="37" fillId="33" borderId="0" xfId="0" applyFont="1" applyFill="1" applyBorder="1" applyAlignment="1" applyProtection="1">
      <alignment horizontal="center" vertical="center" wrapText="1"/>
      <protection/>
    </xf>
    <xf numFmtId="9" fontId="39" fillId="33" borderId="0" xfId="0" applyNumberFormat="1" applyFont="1" applyFill="1" applyBorder="1" applyAlignment="1" applyProtection="1">
      <alignment horizontal="center"/>
      <protection/>
    </xf>
    <xf numFmtId="1" fontId="39" fillId="33" borderId="0" xfId="0" applyNumberFormat="1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1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39" fillId="33" borderId="0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 horizontal="center"/>
      <protection/>
    </xf>
    <xf numFmtId="9" fontId="31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right"/>
      <protection/>
    </xf>
    <xf numFmtId="9" fontId="31" fillId="33" borderId="0" xfId="0" applyNumberFormat="1" applyFont="1" applyFill="1" applyBorder="1" applyAlignment="1" applyProtection="1">
      <alignment horizontal="center" vertical="center" wrapText="1"/>
      <protection/>
    </xf>
    <xf numFmtId="164" fontId="40" fillId="33" borderId="0" xfId="0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 textRotation="90"/>
      <protection/>
    </xf>
    <xf numFmtId="0" fontId="27" fillId="33" borderId="0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right"/>
      <protection/>
    </xf>
    <xf numFmtId="0" fontId="27" fillId="33" borderId="0" xfId="0" applyFont="1" applyFill="1" applyBorder="1" applyAlignment="1" applyProtection="1">
      <alignment horizontal="right" vertical="center" wrapText="1"/>
      <protection/>
    </xf>
    <xf numFmtId="9" fontId="27" fillId="33" borderId="0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Border="1" applyAlignment="1" applyProtection="1">
      <alignment horizontal="right"/>
      <protection/>
    </xf>
    <xf numFmtId="164" fontId="27" fillId="33" borderId="0" xfId="0" applyNumberFormat="1" applyFont="1" applyFill="1" applyBorder="1" applyAlignment="1" applyProtection="1">
      <alignment horizontal="center"/>
      <protection/>
    </xf>
    <xf numFmtId="9" fontId="27" fillId="33" borderId="0" xfId="0" applyNumberFormat="1" applyFont="1" applyFill="1" applyBorder="1" applyAlignment="1" applyProtection="1">
      <alignment/>
      <protection/>
    </xf>
    <xf numFmtId="1" fontId="27" fillId="33" borderId="0" xfId="0" applyNumberFormat="1" applyFont="1" applyFill="1" applyBorder="1" applyAlignment="1" applyProtection="1">
      <alignment horizontal="center"/>
      <protection/>
    </xf>
    <xf numFmtId="9" fontId="31" fillId="33" borderId="0" xfId="0" applyNumberFormat="1" applyFont="1" applyFill="1" applyBorder="1" applyAlignment="1" applyProtection="1">
      <alignment horizontal="center"/>
      <protection/>
    </xf>
    <xf numFmtId="9" fontId="31" fillId="33" borderId="0" xfId="0" applyNumberFormat="1" applyFont="1" applyFill="1" applyBorder="1" applyAlignment="1" applyProtection="1">
      <alignment/>
      <protection/>
    </xf>
    <xf numFmtId="9" fontId="27" fillId="33" borderId="0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right"/>
      <protection/>
    </xf>
    <xf numFmtId="0" fontId="27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horizontal="right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/>
      <protection/>
    </xf>
    <xf numFmtId="164" fontId="38" fillId="33" borderId="0" xfId="0" applyNumberFormat="1" applyFont="1" applyFill="1" applyBorder="1" applyAlignment="1" applyProtection="1">
      <alignment horizontal="center" vertical="center"/>
      <protection/>
    </xf>
    <xf numFmtId="164" fontId="46" fillId="33" borderId="0" xfId="0" applyNumberFormat="1" applyFont="1" applyFill="1" applyBorder="1" applyAlignment="1" applyProtection="1">
      <alignment horizontal="center" vertical="center"/>
      <protection/>
    </xf>
    <xf numFmtId="164" fontId="47" fillId="33" borderId="0" xfId="0" applyNumberFormat="1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textRotation="90"/>
      <protection/>
    </xf>
    <xf numFmtId="0" fontId="39" fillId="33" borderId="0" xfId="0" applyFont="1" applyFill="1" applyBorder="1" applyAlignment="1" applyProtection="1">
      <alignment horizontal="center" textRotation="90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/>
    </xf>
    <xf numFmtId="0" fontId="27" fillId="33" borderId="15" xfId="0" applyFont="1" applyFill="1" applyBorder="1" applyAlignment="1" applyProtection="1">
      <alignment/>
      <protection/>
    </xf>
    <xf numFmtId="0" fontId="34" fillId="33" borderId="15" xfId="0" applyFont="1" applyFill="1" applyBorder="1" applyAlignment="1" applyProtection="1">
      <alignment horizontal="center" wrapText="1"/>
      <protection/>
    </xf>
    <xf numFmtId="0" fontId="31" fillId="33" borderId="15" xfId="0" applyFont="1" applyFill="1" applyBorder="1" applyAlignment="1" applyProtection="1">
      <alignment horizontal="left" vertical="center" wrapText="1"/>
      <protection/>
    </xf>
    <xf numFmtId="0" fontId="35" fillId="33" borderId="16" xfId="0" applyFont="1" applyFill="1" applyBorder="1" applyAlignment="1" applyProtection="1">
      <alignment/>
      <protection/>
    </xf>
    <xf numFmtId="0" fontId="27" fillId="33" borderId="17" xfId="0" applyFont="1" applyFill="1" applyBorder="1" applyAlignment="1" applyProtection="1">
      <alignment/>
      <protection/>
    </xf>
    <xf numFmtId="0" fontId="36" fillId="33" borderId="17" xfId="0" applyFont="1" applyFill="1" applyBorder="1" applyAlignment="1" applyProtection="1">
      <alignment horizontal="center" vertical="center" wrapText="1"/>
      <protection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1" fillId="33" borderId="17" xfId="0" applyFont="1" applyFill="1" applyBorder="1" applyAlignment="1" applyProtection="1">
      <alignment horizontal="left" vertical="center" wrapText="1"/>
      <protection/>
    </xf>
    <xf numFmtId="9" fontId="39" fillId="33" borderId="17" xfId="0" applyNumberFormat="1" applyFont="1" applyFill="1" applyBorder="1" applyAlignment="1" applyProtection="1">
      <alignment horizontal="center"/>
      <protection/>
    </xf>
    <xf numFmtId="0" fontId="31" fillId="33" borderId="17" xfId="0" applyFont="1" applyFill="1" applyBorder="1" applyAlignment="1" applyProtection="1">
      <alignment horizontal="left"/>
      <protection/>
    </xf>
    <xf numFmtId="0" fontId="31" fillId="33" borderId="17" xfId="0" applyFont="1" applyFill="1" applyBorder="1" applyAlignment="1" applyProtection="1">
      <alignment horizontal="center"/>
      <protection/>
    </xf>
    <xf numFmtId="0" fontId="40" fillId="33" borderId="16" xfId="0" applyFont="1" applyFill="1" applyBorder="1" applyAlignment="1" applyProtection="1">
      <alignment horizontal="right"/>
      <protection/>
    </xf>
    <xf numFmtId="1" fontId="39" fillId="33" borderId="17" xfId="0" applyNumberFormat="1" applyFont="1" applyFill="1" applyBorder="1" applyAlignment="1" applyProtection="1">
      <alignment horizontal="right"/>
      <protection/>
    </xf>
    <xf numFmtId="0" fontId="27" fillId="33" borderId="17" xfId="0" applyFont="1" applyFill="1" applyBorder="1" applyAlignment="1" applyProtection="1">
      <alignment horizontal="right" vertical="center" wrapText="1"/>
      <protection/>
    </xf>
    <xf numFmtId="0" fontId="41" fillId="33" borderId="17" xfId="0" applyFont="1" applyFill="1" applyBorder="1" applyAlignment="1" applyProtection="1">
      <alignment horizontal="center" vertical="center" wrapText="1"/>
      <protection/>
    </xf>
    <xf numFmtId="9" fontId="27" fillId="33" borderId="17" xfId="0" applyNumberFormat="1" applyFont="1" applyFill="1" applyBorder="1" applyAlignment="1" applyProtection="1">
      <alignment horizontal="center"/>
      <protection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1" fontId="43" fillId="33" borderId="17" xfId="0" applyNumberFormat="1" applyFont="1" applyFill="1" applyBorder="1" applyAlignment="1" applyProtection="1">
      <alignment horizontal="right" vertical="center" wrapText="1"/>
      <protection/>
    </xf>
    <xf numFmtId="0" fontId="39" fillId="33" borderId="17" xfId="0" applyFont="1" applyFill="1" applyBorder="1" applyAlignment="1" applyProtection="1">
      <alignment horizontal="center" vertical="center" wrapText="1"/>
      <protection/>
    </xf>
    <xf numFmtId="0" fontId="32" fillId="33" borderId="17" xfId="0" applyFont="1" applyFill="1" applyBorder="1" applyAlignment="1" applyProtection="1">
      <alignment horizontal="right"/>
      <protection/>
    </xf>
    <xf numFmtId="9" fontId="27" fillId="33" borderId="17" xfId="0" applyNumberFormat="1" applyFont="1" applyFill="1" applyBorder="1" applyAlignment="1" applyProtection="1">
      <alignment/>
      <protection/>
    </xf>
    <xf numFmtId="0" fontId="27" fillId="33" borderId="17" xfId="0" applyFont="1" applyFill="1" applyBorder="1" applyAlignment="1" applyProtection="1">
      <alignment/>
      <protection/>
    </xf>
    <xf numFmtId="9" fontId="31" fillId="33" borderId="17" xfId="0" applyNumberFormat="1" applyFont="1" applyFill="1" applyBorder="1" applyAlignment="1" applyProtection="1">
      <alignment horizontal="center"/>
      <protection/>
    </xf>
    <xf numFmtId="9" fontId="31" fillId="33" borderId="17" xfId="0" applyNumberFormat="1" applyFont="1" applyFill="1" applyBorder="1" applyAlignment="1" applyProtection="1">
      <alignment/>
      <protection/>
    </xf>
    <xf numFmtId="9" fontId="27" fillId="33" borderId="17" xfId="0" applyNumberFormat="1" applyFont="1" applyFill="1" applyBorder="1" applyAlignment="1" applyProtection="1">
      <alignment horizontal="center"/>
      <protection/>
    </xf>
    <xf numFmtId="0" fontId="31" fillId="33" borderId="17" xfId="0" applyFont="1" applyFill="1" applyBorder="1" applyAlignment="1" applyProtection="1">
      <alignment/>
      <protection/>
    </xf>
    <xf numFmtId="0" fontId="43" fillId="33" borderId="17" xfId="0" applyFont="1" applyFill="1" applyBorder="1" applyAlignment="1" applyProtection="1">
      <alignment horizontal="right"/>
      <protection/>
    </xf>
    <xf numFmtId="0" fontId="27" fillId="33" borderId="17" xfId="0" applyFont="1" applyFill="1" applyBorder="1" applyAlignment="1" applyProtection="1">
      <alignment horizontal="right"/>
      <protection/>
    </xf>
    <xf numFmtId="2" fontId="27" fillId="0" borderId="17" xfId="0" applyNumberFormat="1" applyFont="1" applyBorder="1" applyAlignment="1" applyProtection="1">
      <alignment/>
      <protection hidden="1"/>
    </xf>
    <xf numFmtId="0" fontId="27" fillId="33" borderId="17" xfId="0" applyFont="1" applyFill="1" applyBorder="1" applyAlignment="1" applyProtection="1">
      <alignment horizontal="center"/>
      <protection/>
    </xf>
    <xf numFmtId="9" fontId="31" fillId="33" borderId="17" xfId="0" applyNumberFormat="1" applyFont="1" applyFill="1" applyBorder="1" applyAlignment="1" applyProtection="1">
      <alignment horizontal="center" vertical="center"/>
      <protection/>
    </xf>
    <xf numFmtId="0" fontId="27" fillId="33" borderId="17" xfId="0" applyFont="1" applyFill="1" applyBorder="1" applyAlignment="1" applyProtection="1">
      <alignment/>
      <protection/>
    </xf>
    <xf numFmtId="9" fontId="31" fillId="33" borderId="17" xfId="0" applyNumberFormat="1" applyFont="1" applyFill="1" applyBorder="1" applyAlignment="1" applyProtection="1">
      <alignment horizontal="center" vertical="center" wrapText="1"/>
      <protection/>
    </xf>
    <xf numFmtId="0" fontId="39" fillId="33" borderId="17" xfId="0" applyFont="1" applyFill="1" applyBorder="1" applyAlignment="1" applyProtection="1">
      <alignment horizontal="right"/>
      <protection/>
    </xf>
    <xf numFmtId="2" fontId="27" fillId="33" borderId="17" xfId="0" applyNumberFormat="1" applyFont="1" applyFill="1" applyBorder="1" applyAlignment="1" applyProtection="1">
      <alignment horizontal="center"/>
      <protection hidden="1"/>
    </xf>
    <xf numFmtId="164" fontId="27" fillId="33" borderId="17" xfId="0" applyNumberFormat="1" applyFont="1" applyFill="1" applyBorder="1" applyAlignment="1" applyProtection="1">
      <alignment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27" fillId="33" borderId="17" xfId="0" applyFont="1" applyFill="1" applyBorder="1" applyAlignment="1" applyProtection="1">
      <alignment horizontal="center" vertical="center"/>
      <protection/>
    </xf>
    <xf numFmtId="0" fontId="41" fillId="33" borderId="17" xfId="0" applyFont="1" applyFill="1" applyBorder="1" applyAlignment="1" applyProtection="1">
      <alignment horizontal="center" vertical="center"/>
      <protection/>
    </xf>
    <xf numFmtId="0" fontId="28" fillId="33" borderId="17" xfId="0" applyFont="1" applyFill="1" applyBorder="1" applyAlignment="1" applyProtection="1">
      <alignment horizontal="center" vertical="center"/>
      <protection/>
    </xf>
    <xf numFmtId="0" fontId="40" fillId="33" borderId="17" xfId="0" applyFont="1" applyFill="1" applyBorder="1" applyAlignment="1" applyProtection="1">
      <alignment/>
      <protection/>
    </xf>
    <xf numFmtId="164" fontId="38" fillId="33" borderId="17" xfId="0" applyNumberFormat="1" applyFont="1" applyFill="1" applyBorder="1" applyAlignment="1" applyProtection="1">
      <alignment horizontal="center" vertical="center"/>
      <protection/>
    </xf>
    <xf numFmtId="164" fontId="46" fillId="33" borderId="17" xfId="0" applyNumberFormat="1" applyFont="1" applyFill="1" applyBorder="1" applyAlignment="1" applyProtection="1">
      <alignment horizontal="center" vertical="center"/>
      <protection/>
    </xf>
    <xf numFmtId="164" fontId="40" fillId="33" borderId="17" xfId="0" applyNumberFormat="1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/>
    </xf>
    <xf numFmtId="164" fontId="47" fillId="33" borderId="17" xfId="0" applyNumberFormat="1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27" fillId="33" borderId="17" xfId="0" applyFont="1" applyFill="1" applyBorder="1" applyAlignment="1" applyProtection="1">
      <alignment horizontal="center" textRotation="90"/>
      <protection/>
    </xf>
    <xf numFmtId="0" fontId="39" fillId="33" borderId="17" xfId="0" applyFont="1" applyFill="1" applyBorder="1" applyAlignment="1" applyProtection="1">
      <alignment horizontal="center" textRotation="90"/>
      <protection/>
    </xf>
    <xf numFmtId="0" fontId="37" fillId="33" borderId="17" xfId="0" applyFont="1" applyFill="1" applyBorder="1" applyAlignment="1" applyProtection="1">
      <alignment horizontal="center" vertical="center"/>
      <protection/>
    </xf>
    <xf numFmtId="0" fontId="48" fillId="33" borderId="16" xfId="0" applyFont="1" applyFill="1" applyBorder="1" applyAlignment="1" applyProtection="1">
      <alignment horizontal="center" vertical="center" textRotation="90"/>
      <protection/>
    </xf>
    <xf numFmtId="0" fontId="39" fillId="33" borderId="17" xfId="0" applyFont="1" applyFill="1" applyBorder="1" applyAlignment="1" applyProtection="1">
      <alignment horizontal="center"/>
      <protection/>
    </xf>
    <xf numFmtId="0" fontId="33" fillId="33" borderId="0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 horizontal="right" vertical="center" textRotation="90"/>
      <protection/>
    </xf>
    <xf numFmtId="0" fontId="40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vertical="center" textRotation="90" wrapText="1"/>
      <protection/>
    </xf>
    <xf numFmtId="0" fontId="45" fillId="33" borderId="0" xfId="0" applyFont="1" applyFill="1" applyBorder="1" applyAlignment="1" applyProtection="1">
      <alignment vertical="center" textRotation="90"/>
      <protection/>
    </xf>
    <xf numFmtId="0" fontId="28" fillId="33" borderId="0" xfId="0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9" fillId="33" borderId="15" xfId="0" applyFont="1" applyFill="1" applyBorder="1" applyAlignment="1" applyProtection="1">
      <alignment horizontal="center" vertical="center" wrapText="1"/>
      <protection/>
    </xf>
    <xf numFmtId="0" fontId="27" fillId="33" borderId="15" xfId="0" applyFont="1" applyFill="1" applyBorder="1" applyAlignment="1" applyProtection="1">
      <alignment/>
      <protection/>
    </xf>
    <xf numFmtId="0" fontId="38" fillId="33" borderId="16" xfId="0" applyFont="1" applyFill="1" applyBorder="1" applyAlignment="1" applyProtection="1">
      <alignment horizontal="right" vertical="center" textRotation="90"/>
      <protection/>
    </xf>
    <xf numFmtId="0" fontId="40" fillId="33" borderId="16" xfId="0" applyFont="1" applyFill="1" applyBorder="1" applyAlignment="1" applyProtection="1">
      <alignment horizontal="right"/>
      <protection/>
    </xf>
    <xf numFmtId="0" fontId="44" fillId="33" borderId="17" xfId="0" applyFont="1" applyFill="1" applyBorder="1" applyAlignment="1" applyProtection="1">
      <alignment vertical="center" textRotation="90" wrapText="1"/>
      <protection/>
    </xf>
    <xf numFmtId="0" fontId="45" fillId="33" borderId="17" xfId="0" applyFont="1" applyFill="1" applyBorder="1" applyAlignment="1" applyProtection="1">
      <alignment vertical="center" textRotation="90"/>
      <protection/>
    </xf>
    <xf numFmtId="0" fontId="28" fillId="33" borderId="17" xfId="0" applyFont="1" applyFill="1" applyBorder="1" applyAlignment="1" applyProtection="1">
      <alignment horizontal="center" vertical="center" wrapText="1"/>
      <protection/>
    </xf>
    <xf numFmtId="0" fontId="27" fillId="33" borderId="17" xfId="0" applyFont="1" applyFill="1" applyBorder="1" applyAlignment="1" applyProtection="1">
      <alignment horizontal="center"/>
      <protection/>
    </xf>
    <xf numFmtId="0" fontId="40" fillId="33" borderId="17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vertical="center" textRotation="90" wrapText="1"/>
      <protection/>
    </xf>
    <xf numFmtId="0" fontId="10" fillId="33" borderId="0" xfId="0" applyFont="1" applyFill="1" applyBorder="1" applyAlignment="1" applyProtection="1">
      <alignment vertical="center" textRotation="90"/>
      <protection/>
    </xf>
    <xf numFmtId="0" fontId="15" fillId="33" borderId="12" xfId="0" applyFont="1" applyFill="1" applyBorder="1" applyAlignment="1" applyProtection="1">
      <alignment horizontal="right" vertical="center" textRotation="90"/>
      <protection/>
    </xf>
    <xf numFmtId="0" fontId="21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right"/>
      <protection/>
    </xf>
    <xf numFmtId="0" fontId="1" fillId="37" borderId="0" xfId="0" applyFont="1" applyFill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strike val="0"/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  <strike val="0"/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N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14.140625" style="112" customWidth="1"/>
    <col min="3" max="3" width="13.140625" style="112" customWidth="1"/>
    <col min="4" max="4" width="9.8515625" style="112" customWidth="1"/>
    <col min="5" max="5" width="12.140625" style="112" customWidth="1"/>
    <col min="6" max="6" width="12.57421875" style="112" customWidth="1"/>
    <col min="7" max="7" width="10.140625" style="112" customWidth="1"/>
    <col min="8" max="8" width="13.421875" style="112" customWidth="1"/>
    <col min="9" max="9" width="13.7109375" style="112" customWidth="1"/>
    <col min="10" max="16384" width="9.140625" style="112" customWidth="1"/>
  </cols>
  <sheetData>
    <row r="1" ht="12.75">
      <c r="A1" s="111" t="s">
        <v>93</v>
      </c>
    </row>
    <row r="2" spans="1:2" ht="20.25" customHeight="1">
      <c r="A2" s="106" t="s">
        <v>77</v>
      </c>
      <c r="B2" s="107" t="s">
        <v>78</v>
      </c>
    </row>
    <row r="3" spans="1:2" ht="12.75">
      <c r="A3" s="108">
        <v>1</v>
      </c>
      <c r="B3" s="109">
        <v>0.3539708148207428</v>
      </c>
    </row>
    <row r="4" spans="1:2" ht="12.75">
      <c r="A4" s="108">
        <v>2</v>
      </c>
      <c r="B4" s="109">
        <v>0.4331730402251475</v>
      </c>
    </row>
    <row r="5" spans="1:2" ht="12.75">
      <c r="A5" s="108">
        <v>3</v>
      </c>
      <c r="B5" s="109">
        <v>0.6857969861985993</v>
      </c>
    </row>
    <row r="6" spans="1:2" ht="12.75">
      <c r="A6" s="108">
        <v>4</v>
      </c>
      <c r="B6" s="109">
        <v>0.5140866668905827</v>
      </c>
    </row>
    <row r="7" spans="1:2" ht="12.75">
      <c r="A7" s="108">
        <v>5</v>
      </c>
      <c r="B7" s="109">
        <v>0.4942969329924829</v>
      </c>
    </row>
    <row r="8" spans="1:2" ht="12.75">
      <c r="A8" s="108">
        <v>6</v>
      </c>
      <c r="B8" s="109">
        <v>0.4111272551197711</v>
      </c>
    </row>
    <row r="9" spans="1:2" ht="12.75">
      <c r="A9" s="108">
        <v>7</v>
      </c>
      <c r="B9" s="109">
        <v>0.23230252470221774</v>
      </c>
    </row>
    <row r="10" spans="1:2" ht="12.75">
      <c r="A10" s="108">
        <v>8</v>
      </c>
      <c r="B10" s="109">
        <v>0.21596311463588194</v>
      </c>
    </row>
    <row r="11" spans="1:2" ht="12.75">
      <c r="A11" s="108">
        <v>9</v>
      </c>
      <c r="B11" s="109">
        <v>0.351893487406431</v>
      </c>
    </row>
    <row r="12" spans="1:2" ht="12.75">
      <c r="A12" s="108">
        <v>10</v>
      </c>
      <c r="B12" s="109">
        <v>0.2861663365050685</v>
      </c>
    </row>
    <row r="14" ht="12.75">
      <c r="A14" s="111" t="s">
        <v>80</v>
      </c>
    </row>
    <row r="16" spans="1:6" ht="12.75">
      <c r="A16" s="111" t="s">
        <v>0</v>
      </c>
      <c r="F16" s="111" t="s">
        <v>1</v>
      </c>
    </row>
    <row r="17" spans="1:14" ht="12.75">
      <c r="A17" s="110" t="s">
        <v>81</v>
      </c>
      <c r="B17" s="110" t="s">
        <v>85</v>
      </c>
      <c r="C17" s="110" t="s">
        <v>79</v>
      </c>
      <c r="D17" s="110" t="s">
        <v>82</v>
      </c>
      <c r="E17" s="110" t="s">
        <v>83</v>
      </c>
      <c r="F17" s="110" t="s">
        <v>81</v>
      </c>
      <c r="G17" s="110" t="s">
        <v>85</v>
      </c>
      <c r="H17" s="110" t="s">
        <v>79</v>
      </c>
      <c r="I17" s="110" t="s">
        <v>82</v>
      </c>
      <c r="J17" s="110" t="s">
        <v>83</v>
      </c>
      <c r="N17" s="113"/>
    </row>
    <row r="18" spans="1:10" ht="12.75">
      <c r="A18" s="114">
        <f>'c1'!E32</f>
        <v>6.840000000000001</v>
      </c>
      <c r="B18" s="114">
        <f>ROUND(A18,0)</f>
        <v>7</v>
      </c>
      <c r="C18" s="114">
        <f>VLOOKUP(B18,$A$3:$B$12,2,FALSE)</f>
        <v>0.23230252470221774</v>
      </c>
      <c r="D18" s="115">
        <f>A18-C18</f>
        <v>6.607697475297783</v>
      </c>
      <c r="E18" s="115">
        <f>A18+C18</f>
        <v>7.072302524702218</v>
      </c>
      <c r="F18" s="114">
        <f>'c1'!G32</f>
        <v>5.840000000000001</v>
      </c>
      <c r="G18" s="114">
        <f>ROUND(F18,0)</f>
        <v>6</v>
      </c>
      <c r="H18" s="114">
        <f>VLOOKUP(G18,$A$3:$B$12,2,FALSE)</f>
        <v>0.4111272551197711</v>
      </c>
      <c r="I18" s="115">
        <f>F18-H18</f>
        <v>5.42887274488023</v>
      </c>
      <c r="J18" s="115">
        <f>F18+H18</f>
        <v>6.251127255119772</v>
      </c>
    </row>
    <row r="19" ht="12.75">
      <c r="C19" s="113"/>
    </row>
    <row r="20" spans="1:2" ht="13.5" customHeight="1">
      <c r="A20" s="110" t="s">
        <v>84</v>
      </c>
      <c r="B20" s="112" t="str">
        <f>IF(A18&gt;F18,"Test 1","Test 2")</f>
        <v>Test 1</v>
      </c>
    </row>
    <row r="21" ht="13.5" customHeight="1"/>
    <row r="22" spans="1:5" ht="12.75">
      <c r="A22" s="112" t="s">
        <v>94</v>
      </c>
      <c r="B22" s="112" t="s">
        <v>86</v>
      </c>
      <c r="C22" s="114">
        <f>J18</f>
        <v>6.251127255119772</v>
      </c>
      <c r="D22" s="114">
        <f>D18</f>
        <v>6.607697475297783</v>
      </c>
      <c r="E22" s="112" t="str">
        <f>IF(C22&lt;D22,"Y","N")</f>
        <v>Y</v>
      </c>
    </row>
    <row r="23" spans="1:5" ht="12.75">
      <c r="A23" s="112" t="s">
        <v>95</v>
      </c>
      <c r="B23" s="112" t="s">
        <v>86</v>
      </c>
      <c r="C23" s="114">
        <f>E18</f>
        <v>7.072302524702218</v>
      </c>
      <c r="D23" s="114">
        <f>I18</f>
        <v>5.42887274488023</v>
      </c>
      <c r="E23" s="112" t="str">
        <f>IF(C23&lt;D23,"Y","N")</f>
        <v>N</v>
      </c>
    </row>
    <row r="25" spans="1:2" ht="12.75">
      <c r="A25" s="110" t="s">
        <v>87</v>
      </c>
      <c r="B25" s="112" t="str">
        <f>IF(B20="Test 2",E23,E22)</f>
        <v>Y</v>
      </c>
    </row>
  </sheetData>
  <sheetProtection password="CC5E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12" customWidth="1"/>
    <col min="2" max="2" width="14.140625" style="112" customWidth="1"/>
    <col min="3" max="16384" width="9.140625" style="112" customWidth="1"/>
  </cols>
  <sheetData>
    <row r="1" ht="12.75">
      <c r="A1" s="110" t="s">
        <v>90</v>
      </c>
    </row>
    <row r="2" spans="1:3" s="116" customFormat="1" ht="12.75">
      <c r="A2" s="116" t="s">
        <v>91</v>
      </c>
      <c r="B2" s="116" t="s">
        <v>92</v>
      </c>
      <c r="C2" s="116" t="s">
        <v>39</v>
      </c>
    </row>
    <row r="3" spans="1:3" ht="12.75">
      <c r="A3" s="112" t="s">
        <v>40</v>
      </c>
      <c r="C3" s="117">
        <v>0</v>
      </c>
    </row>
    <row r="4" spans="1:3" ht="12.75">
      <c r="A4" s="112" t="s">
        <v>49</v>
      </c>
      <c r="B4" s="118" t="s">
        <v>46</v>
      </c>
      <c r="C4" s="117">
        <v>0.8</v>
      </c>
    </row>
    <row r="5" spans="1:3" ht="12.75">
      <c r="A5" s="112" t="s">
        <v>56</v>
      </c>
      <c r="C5" s="117">
        <v>0</v>
      </c>
    </row>
    <row r="6" spans="1:3" ht="12.75">
      <c r="A6" s="112" t="s">
        <v>48</v>
      </c>
      <c r="B6" s="118" t="s">
        <v>45</v>
      </c>
      <c r="C6" s="117">
        <v>-1.1</v>
      </c>
    </row>
    <row r="7" spans="1:3" ht="12.75">
      <c r="A7" s="112" t="s">
        <v>41</v>
      </c>
      <c r="B7" s="118" t="s">
        <v>24</v>
      </c>
      <c r="C7" s="117">
        <v>1.4</v>
      </c>
    </row>
    <row r="8" spans="1:3" ht="12.75">
      <c r="A8" s="112" t="s">
        <v>55</v>
      </c>
      <c r="C8" s="117">
        <v>0</v>
      </c>
    </row>
    <row r="9" spans="1:3" ht="12.75">
      <c r="A9" s="112" t="s">
        <v>57</v>
      </c>
      <c r="C9" s="117">
        <v>0</v>
      </c>
    </row>
    <row r="10" spans="1:3" ht="12.75">
      <c r="A10" s="112" t="s">
        <v>42</v>
      </c>
      <c r="B10" s="118" t="s">
        <v>25</v>
      </c>
      <c r="C10" s="117">
        <v>-1</v>
      </c>
    </row>
    <row r="11" spans="1:3" ht="12.75">
      <c r="A11" s="112" t="s">
        <v>47</v>
      </c>
      <c r="B11" s="118" t="s">
        <v>44</v>
      </c>
      <c r="C11" s="117">
        <v>-1.4</v>
      </c>
    </row>
    <row r="12" spans="1:3" ht="12.75">
      <c r="A12" s="112" t="s">
        <v>43</v>
      </c>
      <c r="B12" s="118" t="s">
        <v>26</v>
      </c>
      <c r="C12" s="117">
        <v>-1.2</v>
      </c>
    </row>
  </sheetData>
  <sheetProtection password="CC5E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12" customWidth="1"/>
    <col min="2" max="5" width="7.7109375" style="112" customWidth="1"/>
    <col min="6" max="15" width="7.28125" style="112" customWidth="1"/>
    <col min="16" max="16384" width="9.140625" style="112" customWidth="1"/>
  </cols>
  <sheetData>
    <row r="1" ht="12.75">
      <c r="A1" s="110" t="s">
        <v>76</v>
      </c>
    </row>
    <row r="2" spans="1:15" ht="12.75">
      <c r="A2" s="110"/>
      <c r="B2" s="112" t="s">
        <v>96</v>
      </c>
      <c r="F2" s="112" t="s">
        <v>97</v>
      </c>
      <c r="J2" s="112" t="s">
        <v>98</v>
      </c>
      <c r="N2" s="112" t="s">
        <v>99</v>
      </c>
      <c r="O2" s="112" t="s">
        <v>50</v>
      </c>
    </row>
    <row r="3" spans="2:15" ht="12.75">
      <c r="B3" s="119" t="s">
        <v>40</v>
      </c>
      <c r="C3" s="119" t="s">
        <v>41</v>
      </c>
      <c r="D3" s="119" t="s">
        <v>42</v>
      </c>
      <c r="E3" s="119" t="s">
        <v>43</v>
      </c>
      <c r="F3" s="119" t="s">
        <v>40</v>
      </c>
      <c r="G3" s="119" t="s">
        <v>41</v>
      </c>
      <c r="H3" s="119" t="s">
        <v>42</v>
      </c>
      <c r="I3" s="119" t="s">
        <v>43</v>
      </c>
      <c r="J3" s="119" t="s">
        <v>40</v>
      </c>
      <c r="K3" s="119" t="s">
        <v>41</v>
      </c>
      <c r="L3" s="119" t="s">
        <v>42</v>
      </c>
      <c r="M3" s="119" t="s">
        <v>43</v>
      </c>
      <c r="N3" s="119"/>
      <c r="O3" s="119"/>
    </row>
    <row r="4" spans="1:15" ht="12.75">
      <c r="A4" s="112" t="s">
        <v>0</v>
      </c>
      <c r="B4" s="120">
        <f>'Inputs Outputs'!E4</f>
        <v>0.1</v>
      </c>
      <c r="C4" s="120">
        <f>'Inputs Outputs'!E5</f>
        <v>0</v>
      </c>
      <c r="D4" s="120">
        <f>'Inputs Outputs'!K4</f>
        <v>0.9</v>
      </c>
      <c r="E4" s="120">
        <f>'Inputs Outputs'!K5</f>
        <v>0</v>
      </c>
      <c r="F4" s="112">
        <f aca="true" t="shared" si="0" ref="F4:I5">IF(B4&gt;0,RANK(B4,$B4:$E4,0),"")</f>
        <v>2</v>
      </c>
      <c r="G4" s="112">
        <f t="shared" si="0"/>
      </c>
      <c r="H4" s="112">
        <f t="shared" si="0"/>
        <v>1</v>
      </c>
      <c r="I4" s="112">
        <f t="shared" si="0"/>
      </c>
      <c r="J4" s="112" t="str">
        <f>IF(AND(F4&lt;3),F$3,"")</f>
        <v>B</v>
      </c>
      <c r="K4" s="112">
        <f aca="true" t="shared" si="1" ref="K4:M5">IF(AND(G4&lt;3),G$3,"")</f>
      </c>
      <c r="L4" s="112" t="str">
        <f t="shared" si="1"/>
        <v>R</v>
      </c>
      <c r="M4" s="112">
        <f t="shared" si="1"/>
      </c>
      <c r="N4" s="112" t="str">
        <f>CONCATENATE(J4,K4,L4,M4)</f>
        <v>BR</v>
      </c>
      <c r="O4" s="112">
        <f>VLOOKUP(N4,'c3'!$A$3:$C$12,3,FALSE)</f>
        <v>0</v>
      </c>
    </row>
    <row r="5" spans="1:15" ht="12.75">
      <c r="A5" s="112" t="s">
        <v>1</v>
      </c>
      <c r="B5" s="120">
        <f>'Inputs Outputs'!G4</f>
        <v>0</v>
      </c>
      <c r="C5" s="120">
        <f>'Inputs Outputs'!G5</f>
        <v>0</v>
      </c>
      <c r="D5" s="120">
        <f>'Inputs Outputs'!M4</f>
        <v>1</v>
      </c>
      <c r="E5" s="120">
        <f>'Inputs Outputs'!M5</f>
        <v>0</v>
      </c>
      <c r="F5" s="112">
        <f t="shared" si="0"/>
      </c>
      <c r="G5" s="112">
        <f t="shared" si="0"/>
      </c>
      <c r="H5" s="112">
        <f t="shared" si="0"/>
        <v>1</v>
      </c>
      <c r="I5" s="112">
        <f t="shared" si="0"/>
      </c>
      <c r="J5" s="112">
        <f>IF(AND(F5&lt;3),F$3,"")</f>
      </c>
      <c r="K5" s="112">
        <f t="shared" si="1"/>
      </c>
      <c r="L5" s="112" t="str">
        <f t="shared" si="1"/>
        <v>R</v>
      </c>
      <c r="M5" s="112">
        <f t="shared" si="1"/>
      </c>
      <c r="N5" s="112" t="str">
        <f>CONCATENATE(J5,K5,L5,M5)</f>
        <v>R</v>
      </c>
      <c r="O5" s="112">
        <f>VLOOKUP(N5,'c3'!$A$3:$C$12,3,FALSE)</f>
        <v>-1</v>
      </c>
    </row>
  </sheetData>
  <sheetProtection password="CC5E" sheet="1" objects="1" scenarios="1" selectLockedCells="1" selectUnlockedCells="1"/>
  <conditionalFormatting sqref="B4:E5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24" customWidth="1"/>
    <col min="2" max="2" width="5.421875" style="121" customWidth="1"/>
    <col min="3" max="3" width="23.421875" style="121" customWidth="1"/>
    <col min="4" max="4" width="1.7109375" style="121" customWidth="1"/>
    <col min="5" max="5" width="11.57421875" style="133" customWidth="1"/>
    <col min="6" max="6" width="4.00390625" style="121" customWidth="1"/>
    <col min="7" max="7" width="11.421875" style="133" customWidth="1"/>
    <col min="8" max="8" width="6.00390625" style="171" customWidth="1"/>
    <col min="9" max="9" width="24.7109375" style="121" customWidth="1"/>
    <col min="10" max="10" width="3.140625" style="121" customWidth="1"/>
    <col min="11" max="11" width="8.7109375" style="121" customWidth="1"/>
    <col min="12" max="12" width="5.140625" style="121" customWidth="1"/>
    <col min="13" max="13" width="10.00390625" style="133" customWidth="1"/>
    <col min="14" max="14" width="7.57421875" style="121" customWidth="1"/>
    <col min="15" max="15" width="16.140625" style="121" customWidth="1"/>
    <col min="16" max="16384" width="9.140625" style="121" customWidth="1"/>
  </cols>
  <sheetData>
    <row r="1" spans="1:15" ht="33" customHeight="1">
      <c r="A1" s="121"/>
      <c r="C1" s="226" t="s">
        <v>100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122" t="s">
        <v>74</v>
      </c>
      <c r="O1" s="123"/>
    </row>
    <row r="2" spans="3:15" ht="8.25" customHeight="1">
      <c r="C2" s="125"/>
      <c r="E2" s="121"/>
      <c r="G2" s="121"/>
      <c r="H2" s="121"/>
      <c r="M2" s="121"/>
      <c r="N2" s="126"/>
      <c r="O2" s="123"/>
    </row>
    <row r="3" spans="1:15" ht="12" customHeight="1">
      <c r="A3" s="228" t="s">
        <v>54</v>
      </c>
      <c r="B3" s="127"/>
      <c r="C3" s="142" t="s">
        <v>23</v>
      </c>
      <c r="E3" s="143" t="s">
        <v>0</v>
      </c>
      <c r="G3" s="143" t="s">
        <v>1</v>
      </c>
      <c r="H3" s="126"/>
      <c r="I3" s="126"/>
      <c r="J3" s="126"/>
      <c r="K3" s="143" t="s">
        <v>0</v>
      </c>
      <c r="M3" s="143" t="s">
        <v>1</v>
      </c>
      <c r="N3" s="126"/>
      <c r="O3" s="123"/>
    </row>
    <row r="4" spans="1:15" ht="12" customHeight="1">
      <c r="A4" s="229"/>
      <c r="B4" s="128">
        <v>1</v>
      </c>
      <c r="C4" s="145" t="s">
        <v>27</v>
      </c>
      <c r="D4" s="129"/>
      <c r="E4" s="146"/>
      <c r="F4" s="130"/>
      <c r="G4" s="146"/>
      <c r="H4" s="131">
        <v>3</v>
      </c>
      <c r="I4" s="145" t="s">
        <v>29</v>
      </c>
      <c r="J4" s="129"/>
      <c r="K4" s="146"/>
      <c r="L4" s="130"/>
      <c r="M4" s="146"/>
      <c r="N4" s="126"/>
      <c r="O4" s="123"/>
    </row>
    <row r="5" spans="1:15" ht="12" customHeight="1">
      <c r="A5" s="229"/>
      <c r="B5" s="128">
        <v>2</v>
      </c>
      <c r="C5" s="145" t="s">
        <v>28</v>
      </c>
      <c r="D5" s="129"/>
      <c r="E5" s="146"/>
      <c r="F5" s="130"/>
      <c r="G5" s="146"/>
      <c r="H5" s="131">
        <v>4</v>
      </c>
      <c r="I5" s="145" t="s">
        <v>30</v>
      </c>
      <c r="J5" s="129"/>
      <c r="K5" s="146"/>
      <c r="L5" s="130"/>
      <c r="M5" s="146"/>
      <c r="N5" s="126"/>
      <c r="O5" s="123"/>
    </row>
    <row r="6" spans="1:15" ht="12" customHeight="1">
      <c r="A6" s="229"/>
      <c r="E6" s="121"/>
      <c r="G6" s="121"/>
      <c r="H6" s="132"/>
      <c r="I6" s="147" t="s">
        <v>73</v>
      </c>
      <c r="J6" s="121" t="str">
        <f>'c2'!N4</f>
        <v>BR</v>
      </c>
      <c r="K6" s="148">
        <f>'c2'!O4</f>
        <v>0</v>
      </c>
      <c r="L6" s="149" t="str">
        <f>'c2'!N5</f>
        <v>R</v>
      </c>
      <c r="M6" s="150">
        <f>'c2'!O5</f>
        <v>-1</v>
      </c>
      <c r="N6" s="126"/>
      <c r="O6" s="123"/>
    </row>
    <row r="7" spans="1:15" ht="9" customHeight="1">
      <c r="A7" s="229"/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3"/>
    </row>
    <row r="8" spans="1:15" s="141" customFormat="1" ht="12.75" customHeight="1">
      <c r="A8" s="229"/>
      <c r="C8" s="142" t="s">
        <v>71</v>
      </c>
      <c r="E8" s="151" t="s">
        <v>0</v>
      </c>
      <c r="F8" s="152"/>
      <c r="G8" s="151" t="s">
        <v>1</v>
      </c>
      <c r="H8" s="153"/>
      <c r="I8" s="142" t="s">
        <v>72</v>
      </c>
      <c r="J8" s="154"/>
      <c r="K8" s="151" t="s">
        <v>0</v>
      </c>
      <c r="L8" s="152"/>
      <c r="M8" s="151" t="s">
        <v>1</v>
      </c>
      <c r="N8" s="230"/>
      <c r="O8" s="232"/>
    </row>
    <row r="9" spans="1:15" ht="12.75" customHeight="1">
      <c r="A9" s="229"/>
      <c r="B9" s="155">
        <v>1</v>
      </c>
      <c r="C9" s="135" t="s">
        <v>3</v>
      </c>
      <c r="E9" s="148">
        <f>'c0'!E9*'Inputs Outputs'!E9</f>
        <v>0</v>
      </c>
      <c r="G9" s="148">
        <f>'c0'!G9*'Inputs Outputs'!G9</f>
        <v>0</v>
      </c>
      <c r="H9" s="155">
        <v>1</v>
      </c>
      <c r="I9" s="135" t="s">
        <v>62</v>
      </c>
      <c r="K9" s="148">
        <f>'c0'!K9*'Inputs Outputs'!K9</f>
        <v>0</v>
      </c>
      <c r="L9" s="149"/>
      <c r="M9" s="148">
        <f>'c0'!M9*'Inputs Outputs'!M9</f>
        <v>0</v>
      </c>
      <c r="N9" s="231"/>
      <c r="O9" s="233"/>
    </row>
    <row r="10" spans="1:15" ht="12.75" customHeight="1">
      <c r="A10" s="229"/>
      <c r="B10" s="155">
        <f>B9+1</f>
        <v>2</v>
      </c>
      <c r="C10" s="135" t="s">
        <v>31</v>
      </c>
      <c r="E10" s="148">
        <f>'c0'!E10*'Inputs Outputs'!E10</f>
        <v>0</v>
      </c>
      <c r="G10" s="148">
        <f>'c0'!G10*'Inputs Outputs'!G10</f>
        <v>0</v>
      </c>
      <c r="H10" s="155">
        <f>H9+1</f>
        <v>2</v>
      </c>
      <c r="I10" s="135" t="s">
        <v>63</v>
      </c>
      <c r="K10" s="148">
        <f>'c0'!K10*'Inputs Outputs'!K10</f>
        <v>0</v>
      </c>
      <c r="L10" s="149"/>
      <c r="M10" s="148">
        <f>'c0'!M10*'Inputs Outputs'!M10</f>
        <v>0</v>
      </c>
      <c r="N10" s="231"/>
      <c r="O10" s="133"/>
    </row>
    <row r="11" spans="1:15" ht="12.75" customHeight="1">
      <c r="A11" s="229"/>
      <c r="B11" s="155">
        <f aca="true" t="shared" si="0" ref="B11:B28">B10+1</f>
        <v>3</v>
      </c>
      <c r="C11" s="135" t="s">
        <v>38</v>
      </c>
      <c r="E11" s="148">
        <f>'c0'!E11*'Inputs Outputs'!E11</f>
        <v>0</v>
      </c>
      <c r="G11" s="148">
        <f>'c0'!G11*'Inputs Outputs'!G11</f>
        <v>0</v>
      </c>
      <c r="H11" s="155">
        <f aca="true" t="shared" si="1" ref="H11:H28">H10+1</f>
        <v>3</v>
      </c>
      <c r="I11" s="135" t="s">
        <v>17</v>
      </c>
      <c r="K11" s="148">
        <f>'c0'!K11*'Inputs Outputs'!K11</f>
        <v>0.15000000000000002</v>
      </c>
      <c r="L11" s="149"/>
      <c r="M11" s="148">
        <f>'c0'!M11*'Inputs Outputs'!M11</f>
        <v>0.15000000000000002</v>
      </c>
      <c r="N11" s="231"/>
      <c r="O11" s="134"/>
    </row>
    <row r="12" spans="1:15" ht="12.75" customHeight="1">
      <c r="A12" s="229"/>
      <c r="B12" s="155">
        <f t="shared" si="0"/>
        <v>4</v>
      </c>
      <c r="C12" s="135" t="s">
        <v>4</v>
      </c>
      <c r="E12" s="148">
        <f>'c0'!E12*'Inputs Outputs'!E12</f>
        <v>0</v>
      </c>
      <c r="G12" s="148">
        <f>'c0'!G12*'Inputs Outputs'!G12</f>
        <v>0</v>
      </c>
      <c r="H12" s="155">
        <f t="shared" si="1"/>
        <v>4</v>
      </c>
      <c r="I12" s="135" t="s">
        <v>64</v>
      </c>
      <c r="K12" s="148">
        <f>'c0'!K12*'Inputs Outputs'!K12</f>
        <v>0</v>
      </c>
      <c r="L12" s="149"/>
      <c r="M12" s="148">
        <f>'c0'!M12*'Inputs Outputs'!M12</f>
        <v>0</v>
      </c>
      <c r="N12" s="231"/>
      <c r="O12" s="134"/>
    </row>
    <row r="13" spans="1:14" ht="12.75" customHeight="1">
      <c r="A13" s="229"/>
      <c r="B13" s="155">
        <f t="shared" si="0"/>
        <v>5</v>
      </c>
      <c r="C13" s="135" t="s">
        <v>37</v>
      </c>
      <c r="E13" s="148">
        <f>'c0'!E13*'Inputs Outputs'!E13</f>
        <v>0</v>
      </c>
      <c r="G13" s="148">
        <f>'c0'!G13*'Inputs Outputs'!G13</f>
        <v>0</v>
      </c>
      <c r="H13" s="155">
        <f t="shared" si="1"/>
        <v>5</v>
      </c>
      <c r="I13" s="135" t="s">
        <v>65</v>
      </c>
      <c r="K13" s="148">
        <f>'c0'!K13*'Inputs Outputs'!K13</f>
        <v>0</v>
      </c>
      <c r="L13" s="149"/>
      <c r="M13" s="148">
        <f>'c0'!M13*'Inputs Outputs'!M13</f>
        <v>0</v>
      </c>
      <c r="N13" s="231"/>
    </row>
    <row r="14" spans="1:14" ht="12.75" customHeight="1">
      <c r="A14" s="229"/>
      <c r="B14" s="155">
        <f t="shared" si="0"/>
        <v>6</v>
      </c>
      <c r="C14" s="135" t="s">
        <v>10</v>
      </c>
      <c r="E14" s="148">
        <f>'c0'!E14*'Inputs Outputs'!E14</f>
        <v>0</v>
      </c>
      <c r="G14" s="148">
        <f>'c0'!G14*'Inputs Outputs'!G14</f>
        <v>0</v>
      </c>
      <c r="H14" s="155">
        <f t="shared" si="1"/>
        <v>6</v>
      </c>
      <c r="I14" s="135" t="s">
        <v>66</v>
      </c>
      <c r="K14" s="148">
        <f>'c0'!K14*'Inputs Outputs'!K14</f>
        <v>0</v>
      </c>
      <c r="L14" s="149"/>
      <c r="M14" s="148">
        <f>'c0'!M14*'Inputs Outputs'!M14</f>
        <v>0</v>
      </c>
      <c r="N14" s="231"/>
    </row>
    <row r="15" spans="1:14" ht="12.75" customHeight="1">
      <c r="A15" s="229"/>
      <c r="B15" s="155">
        <f t="shared" si="0"/>
        <v>7</v>
      </c>
      <c r="C15" s="135" t="s">
        <v>59</v>
      </c>
      <c r="E15" s="148">
        <f>'c0'!E15*'Inputs Outputs'!E15</f>
        <v>0</v>
      </c>
      <c r="G15" s="148">
        <f>'c0'!G15*'Inputs Outputs'!G15</f>
        <v>0</v>
      </c>
      <c r="H15" s="155">
        <f t="shared" si="1"/>
        <v>7</v>
      </c>
      <c r="I15" s="135" t="s">
        <v>33</v>
      </c>
      <c r="K15" s="148">
        <f>'c0'!K15*'Inputs Outputs'!K15</f>
        <v>0</v>
      </c>
      <c r="L15" s="149"/>
      <c r="M15" s="148">
        <f>'c0'!M15*'Inputs Outputs'!M15</f>
        <v>0</v>
      </c>
      <c r="N15" s="231"/>
    </row>
    <row r="16" spans="1:14" ht="12.75" customHeight="1">
      <c r="A16" s="229"/>
      <c r="B16" s="155">
        <f t="shared" si="0"/>
        <v>8</v>
      </c>
      <c r="C16" s="135" t="s">
        <v>36</v>
      </c>
      <c r="E16" s="148">
        <f>'c0'!E16*'Inputs Outputs'!E16</f>
        <v>0</v>
      </c>
      <c r="G16" s="148">
        <f>'c0'!G16*'Inputs Outputs'!G16</f>
        <v>0</v>
      </c>
      <c r="H16" s="155">
        <f t="shared" si="1"/>
        <v>8</v>
      </c>
      <c r="I16" s="135" t="s">
        <v>15</v>
      </c>
      <c r="K16" s="148">
        <f>'c0'!K16*'Inputs Outputs'!K16</f>
        <v>0</v>
      </c>
      <c r="L16" s="149"/>
      <c r="M16" s="148">
        <f>'c0'!M16*'Inputs Outputs'!M16</f>
        <v>0</v>
      </c>
      <c r="N16" s="231"/>
    </row>
    <row r="17" spans="1:14" ht="12.75" customHeight="1">
      <c r="A17" s="229"/>
      <c r="B17" s="155">
        <f t="shared" si="0"/>
        <v>9</v>
      </c>
      <c r="C17" s="135" t="s">
        <v>8</v>
      </c>
      <c r="E17" s="148">
        <f>'c0'!E17*'Inputs Outputs'!E17</f>
        <v>0</v>
      </c>
      <c r="G17" s="148">
        <f>'c0'!G17*'Inputs Outputs'!G17</f>
        <v>0</v>
      </c>
      <c r="H17" s="155">
        <f t="shared" si="1"/>
        <v>9</v>
      </c>
      <c r="I17" s="135" t="s">
        <v>35</v>
      </c>
      <c r="K17" s="148">
        <f>'c0'!K17*'Inputs Outputs'!K17</f>
        <v>0</v>
      </c>
      <c r="L17" s="149"/>
      <c r="M17" s="148">
        <f>'c0'!M17*'Inputs Outputs'!M17</f>
        <v>0</v>
      </c>
      <c r="N17" s="231"/>
    </row>
    <row r="18" spans="1:14" ht="12.75" customHeight="1">
      <c r="A18" s="229"/>
      <c r="B18" s="155">
        <f t="shared" si="0"/>
        <v>10</v>
      </c>
      <c r="C18" s="135" t="s">
        <v>32</v>
      </c>
      <c r="E18" s="148">
        <f>'c0'!E18*'Inputs Outputs'!E18</f>
        <v>0</v>
      </c>
      <c r="G18" s="148">
        <f>'c0'!G18*'Inputs Outputs'!G18</f>
        <v>0</v>
      </c>
      <c r="H18" s="155">
        <f t="shared" si="1"/>
        <v>10</v>
      </c>
      <c r="I18" s="135" t="s">
        <v>67</v>
      </c>
      <c r="K18" s="148">
        <f>'c0'!K18*'Inputs Outputs'!K18</f>
        <v>0</v>
      </c>
      <c r="L18" s="149"/>
      <c r="M18" s="148">
        <f>'c0'!M18*'Inputs Outputs'!M18</f>
        <v>0</v>
      </c>
      <c r="N18" s="231"/>
    </row>
    <row r="19" spans="1:14" ht="12.75" customHeight="1">
      <c r="A19" s="229"/>
      <c r="B19" s="155">
        <f t="shared" si="0"/>
        <v>11</v>
      </c>
      <c r="C19" s="135" t="s">
        <v>11</v>
      </c>
      <c r="E19" s="148">
        <f>'c0'!E19*'Inputs Outputs'!E19</f>
        <v>0</v>
      </c>
      <c r="G19" s="148">
        <f>'c0'!G19*'Inputs Outputs'!G19</f>
        <v>0</v>
      </c>
      <c r="H19" s="155">
        <f t="shared" si="1"/>
        <v>11</v>
      </c>
      <c r="I19" s="135" t="s">
        <v>69</v>
      </c>
      <c r="K19" s="148">
        <f>'c0'!K19*'Inputs Outputs'!K19</f>
        <v>0</v>
      </c>
      <c r="L19" s="149"/>
      <c r="M19" s="148">
        <f>'c0'!M19*'Inputs Outputs'!M19</f>
        <v>0</v>
      </c>
      <c r="N19" s="231"/>
    </row>
    <row r="20" spans="1:14" ht="12.75" customHeight="1">
      <c r="A20" s="229"/>
      <c r="B20" s="155">
        <f t="shared" si="0"/>
        <v>12</v>
      </c>
      <c r="C20" s="135" t="s">
        <v>20</v>
      </c>
      <c r="E20" s="148">
        <f>'c0'!E20*'Inputs Outputs'!E20</f>
        <v>0</v>
      </c>
      <c r="G20" s="148">
        <f>'c0'!G20*'Inputs Outputs'!G20</f>
        <v>0</v>
      </c>
      <c r="H20" s="155">
        <f t="shared" si="1"/>
        <v>12</v>
      </c>
      <c r="I20" s="135" t="s">
        <v>16</v>
      </c>
      <c r="K20" s="148">
        <f>'c0'!K20*'Inputs Outputs'!K20</f>
        <v>0</v>
      </c>
      <c r="L20" s="149"/>
      <c r="M20" s="148">
        <f>'c0'!M20*'Inputs Outputs'!M20</f>
        <v>0</v>
      </c>
      <c r="N20" s="231"/>
    </row>
    <row r="21" spans="1:14" ht="12.75" customHeight="1">
      <c r="A21" s="229"/>
      <c r="B21" s="155">
        <f t="shared" si="0"/>
        <v>13</v>
      </c>
      <c r="C21" s="135" t="s">
        <v>60</v>
      </c>
      <c r="E21" s="148">
        <f>'c0'!E21*'Inputs Outputs'!E21</f>
        <v>0</v>
      </c>
      <c r="G21" s="148">
        <f>'c0'!G21*'Inputs Outputs'!G21</f>
        <v>0</v>
      </c>
      <c r="H21" s="155">
        <f t="shared" si="1"/>
        <v>13</v>
      </c>
      <c r="I21" s="135" t="s">
        <v>21</v>
      </c>
      <c r="K21" s="148">
        <f>'c0'!K21*'Inputs Outputs'!K21</f>
        <v>0</v>
      </c>
      <c r="M21" s="148">
        <f>'c0'!M21*'Inputs Outputs'!M21</f>
        <v>0</v>
      </c>
      <c r="N21" s="231"/>
    </row>
    <row r="22" spans="1:14" ht="12.75" customHeight="1">
      <c r="A22" s="229"/>
      <c r="B22" s="155">
        <f t="shared" si="0"/>
        <v>14</v>
      </c>
      <c r="C22" s="135" t="s">
        <v>61</v>
      </c>
      <c r="E22" s="148">
        <f>'c0'!E22*'Inputs Outputs'!E22</f>
        <v>0</v>
      </c>
      <c r="G22" s="148">
        <f>'c0'!G22*'Inputs Outputs'!G22</f>
        <v>0</v>
      </c>
      <c r="H22" s="155">
        <f t="shared" si="1"/>
        <v>14</v>
      </c>
      <c r="I22" s="135" t="s">
        <v>70</v>
      </c>
      <c r="K22" s="148">
        <f>'c0'!K22*'Inputs Outputs'!K22</f>
        <v>0</v>
      </c>
      <c r="M22" s="148">
        <f>'c0'!M22*'Inputs Outputs'!M22</f>
        <v>0</v>
      </c>
      <c r="N22" s="231"/>
    </row>
    <row r="23" spans="1:14" ht="12.75" customHeight="1">
      <c r="A23" s="229"/>
      <c r="B23" s="155">
        <f t="shared" si="0"/>
        <v>15</v>
      </c>
      <c r="C23" s="135" t="s">
        <v>12</v>
      </c>
      <c r="E23" s="148">
        <f>'c0'!E23*'Inputs Outputs'!E23</f>
        <v>0</v>
      </c>
      <c r="G23" s="148">
        <f>'c0'!G23*'Inputs Outputs'!G23</f>
        <v>0</v>
      </c>
      <c r="H23" s="155">
        <f t="shared" si="1"/>
        <v>15</v>
      </c>
      <c r="I23" s="135" t="s">
        <v>13</v>
      </c>
      <c r="K23" s="148">
        <f>'c0'!K23*'Inputs Outputs'!K23</f>
        <v>0</v>
      </c>
      <c r="M23" s="148">
        <f>'c0'!M23*'Inputs Outputs'!M23</f>
        <v>0</v>
      </c>
      <c r="N23" s="231"/>
    </row>
    <row r="24" spans="1:14" ht="12.75" customHeight="1">
      <c r="A24" s="229"/>
      <c r="B24" s="155">
        <f t="shared" si="0"/>
        <v>16</v>
      </c>
      <c r="C24" s="135" t="s">
        <v>34</v>
      </c>
      <c r="E24" s="148">
        <f>'c0'!E24*'Inputs Outputs'!E24</f>
        <v>0</v>
      </c>
      <c r="G24" s="148">
        <f>'c0'!G24*'Inputs Outputs'!G24</f>
        <v>0</v>
      </c>
      <c r="H24" s="155">
        <f t="shared" si="1"/>
        <v>16</v>
      </c>
      <c r="I24" s="135" t="s">
        <v>14</v>
      </c>
      <c r="K24" s="148">
        <f>'c0'!K24*'Inputs Outputs'!K24</f>
        <v>0</v>
      </c>
      <c r="M24" s="148">
        <f>'c0'!M24*'Inputs Outputs'!M24</f>
        <v>0</v>
      </c>
      <c r="N24" s="231"/>
    </row>
    <row r="25" spans="1:14" ht="12.75" customHeight="1">
      <c r="A25" s="229"/>
      <c r="B25" s="155">
        <f t="shared" si="0"/>
        <v>17</v>
      </c>
      <c r="C25" s="135" t="s">
        <v>6</v>
      </c>
      <c r="E25" s="148">
        <f>'c0'!E25*'Inputs Outputs'!E25</f>
        <v>0</v>
      </c>
      <c r="G25" s="148">
        <f>'c0'!G25*'Inputs Outputs'!G25</f>
        <v>0</v>
      </c>
      <c r="H25" s="155">
        <f t="shared" si="1"/>
        <v>17</v>
      </c>
      <c r="I25" s="135" t="s">
        <v>18</v>
      </c>
      <c r="K25" s="148">
        <f>'c0'!K25*'Inputs Outputs'!K25</f>
        <v>0</v>
      </c>
      <c r="M25" s="148">
        <f>'c0'!M25*'Inputs Outputs'!M25</f>
        <v>0</v>
      </c>
      <c r="N25" s="231"/>
    </row>
    <row r="26" spans="1:14" ht="12.75" customHeight="1">
      <c r="A26" s="229"/>
      <c r="B26" s="155">
        <f t="shared" si="0"/>
        <v>18</v>
      </c>
      <c r="C26" s="135" t="s">
        <v>9</v>
      </c>
      <c r="E26" s="148">
        <f>'c0'!E26*'Inputs Outputs'!E26</f>
        <v>0</v>
      </c>
      <c r="G26" s="148">
        <f>'c0'!G26*'Inputs Outputs'!G26</f>
        <v>0</v>
      </c>
      <c r="H26" s="155">
        <f t="shared" si="1"/>
        <v>18</v>
      </c>
      <c r="I26" s="135" t="s">
        <v>5</v>
      </c>
      <c r="K26" s="148">
        <f>'c0'!K26*'Inputs Outputs'!K26</f>
        <v>0</v>
      </c>
      <c r="M26" s="148">
        <f>'c0'!M26*'Inputs Outputs'!M26</f>
        <v>0</v>
      </c>
      <c r="N26" s="231"/>
    </row>
    <row r="27" spans="1:14" ht="12.75" customHeight="1">
      <c r="A27" s="229"/>
      <c r="B27" s="155">
        <f t="shared" si="0"/>
        <v>19</v>
      </c>
      <c r="C27" s="135" t="s">
        <v>7</v>
      </c>
      <c r="E27" s="148">
        <f>'c0'!E27*'Inputs Outputs'!E27</f>
        <v>0</v>
      </c>
      <c r="G27" s="148">
        <f>'c0'!G27*'Inputs Outputs'!G27</f>
        <v>0</v>
      </c>
      <c r="H27" s="155">
        <f t="shared" si="1"/>
        <v>19</v>
      </c>
      <c r="I27" s="135" t="s">
        <v>19</v>
      </c>
      <c r="K27" s="148">
        <f>'c0'!K27*'Inputs Outputs'!K27</f>
        <v>0</v>
      </c>
      <c r="M27" s="148">
        <f>'c0'!M27*'Inputs Outputs'!M27</f>
        <v>0</v>
      </c>
      <c r="N27" s="231"/>
    </row>
    <row r="28" spans="1:15" ht="12.75" customHeight="1">
      <c r="A28" s="144"/>
      <c r="B28" s="155">
        <f t="shared" si="0"/>
        <v>20</v>
      </c>
      <c r="C28" s="135" t="s">
        <v>58</v>
      </c>
      <c r="D28" s="156"/>
      <c r="E28" s="148">
        <f>'c0'!E28*'Inputs Outputs'!E28</f>
        <v>0</v>
      </c>
      <c r="F28" s="156"/>
      <c r="G28" s="148">
        <f>'c0'!G28*'Inputs Outputs'!G28</f>
        <v>0</v>
      </c>
      <c r="H28" s="155">
        <f t="shared" si="1"/>
        <v>20</v>
      </c>
      <c r="I28" s="135" t="s">
        <v>68</v>
      </c>
      <c r="K28" s="148">
        <f>'c0'!K28*'Inputs Outputs'!K28</f>
        <v>0</v>
      </c>
      <c r="M28" s="148">
        <f>'c0'!M28*'Inputs Outputs'!M28</f>
        <v>0</v>
      </c>
      <c r="N28" s="231"/>
      <c r="O28" s="136"/>
    </row>
    <row r="29" spans="1:15" ht="12.75" customHeight="1">
      <c r="A29" s="144"/>
      <c r="B29" s="157"/>
      <c r="D29" s="156"/>
      <c r="E29" s="156">
        <f>'c0'!E29</f>
        <v>6.69</v>
      </c>
      <c r="F29" s="156"/>
      <c r="G29" s="156">
        <f>'c0'!G29</f>
        <v>6.69</v>
      </c>
      <c r="H29" s="121"/>
      <c r="I29" s="147" t="s">
        <v>73</v>
      </c>
      <c r="K29" s="148">
        <f>SUM(K9:K28)+SUM(E9:E29)</f>
        <v>6.840000000000001</v>
      </c>
      <c r="L29" s="149"/>
      <c r="M29" s="148">
        <f>SUM(M9:M28)+SUM(G9:G29)</f>
        <v>6.840000000000001</v>
      </c>
      <c r="N29" s="231"/>
      <c r="O29" s="136"/>
    </row>
    <row r="30" spans="1:15" ht="8.25" customHeight="1">
      <c r="A30" s="228" t="s">
        <v>75</v>
      </c>
      <c r="C30" s="156"/>
      <c r="D30" s="156"/>
      <c r="E30" s="156"/>
      <c r="F30" s="156"/>
      <c r="G30" s="156"/>
      <c r="H30" s="121"/>
      <c r="M30" s="121"/>
      <c r="N30" s="231"/>
      <c r="O30" s="136"/>
    </row>
    <row r="31" spans="1:15" ht="13.5" customHeight="1">
      <c r="A31" s="229"/>
      <c r="B31" s="158"/>
      <c r="C31" s="234" t="s">
        <v>22</v>
      </c>
      <c r="D31" s="156"/>
      <c r="E31" s="159" t="s">
        <v>0</v>
      </c>
      <c r="F31" s="159"/>
      <c r="G31" s="159" t="s">
        <v>1</v>
      </c>
      <c r="H31" s="160"/>
      <c r="I31" s="161" t="s">
        <v>52</v>
      </c>
      <c r="J31" s="161"/>
      <c r="K31" s="161" t="s">
        <v>53</v>
      </c>
      <c r="L31" s="162"/>
      <c r="M31" s="162" t="s">
        <v>2</v>
      </c>
      <c r="N31" s="161"/>
      <c r="O31" s="123"/>
    </row>
    <row r="32" spans="1:15" s="168" customFormat="1" ht="18" customHeight="1">
      <c r="A32" s="229"/>
      <c r="B32" s="163"/>
      <c r="C32" s="234"/>
      <c r="D32" s="163"/>
      <c r="E32" s="164">
        <f>E38</f>
        <v>6.840000000000001</v>
      </c>
      <c r="F32" s="165"/>
      <c r="G32" s="165">
        <f>G38</f>
        <v>5.840000000000001</v>
      </c>
      <c r="H32" s="137"/>
      <c r="I32" s="138" t="str">
        <f>IF(K32&lt;0,"decrease","increase")</f>
        <v>decrease</v>
      </c>
      <c r="J32" s="138"/>
      <c r="K32" s="166">
        <f>G32-E32</f>
        <v>-1</v>
      </c>
      <c r="L32" s="138"/>
      <c r="M32" s="167">
        <f>'c1'!L26</f>
        <v>0</v>
      </c>
      <c r="N32" s="138"/>
      <c r="O32" s="138"/>
    </row>
    <row r="33" spans="1:15" ht="7.5" customHeight="1">
      <c r="A33" s="229"/>
      <c r="C33" s="234"/>
      <c r="E33" s="169"/>
      <c r="F33" s="169"/>
      <c r="G33" s="169"/>
      <c r="H33" s="170"/>
      <c r="O33" s="139"/>
    </row>
    <row r="34" ht="12.75" customHeight="1">
      <c r="A34" s="140"/>
    </row>
    <row r="36" spans="5:7" ht="18">
      <c r="E36" s="148">
        <f>K29+K6</f>
        <v>6.840000000000001</v>
      </c>
      <c r="G36" s="148">
        <f>M6+M29</f>
        <v>5.840000000000001</v>
      </c>
    </row>
    <row r="37" spans="3:7" ht="18">
      <c r="C37" s="135" t="s">
        <v>88</v>
      </c>
      <c r="E37" s="148">
        <f>IF(E36&gt;10,10,E36)</f>
        <v>6.840000000000001</v>
      </c>
      <c r="G37" s="148">
        <f>IF(G36&gt;10,10,G36)</f>
        <v>5.840000000000001</v>
      </c>
    </row>
    <row r="38" spans="3:7" ht="18">
      <c r="C38" s="135" t="s">
        <v>89</v>
      </c>
      <c r="E38" s="148">
        <f>IF(E37&lt;1,1,E37)</f>
        <v>6.840000000000001</v>
      </c>
      <c r="G38" s="148">
        <f>IF(G37&lt;1,1,G37)</f>
        <v>5.840000000000001</v>
      </c>
    </row>
  </sheetData>
  <sheetProtection password="CC5E" sheet="1" objects="1" scenarios="1" selectLockedCells="1" selectUnlockedCells="1"/>
  <protectedRanges>
    <protectedRange sqref="K4:M5 E4:G5" name="Visual Domains"/>
    <protectedRange sqref="E9:E28 G9:G28 K9:K28 M9:M28" name="View1 Built"/>
  </protectedRanges>
  <mergeCells count="6">
    <mergeCell ref="C1:M1"/>
    <mergeCell ref="A3:A27"/>
    <mergeCell ref="N8:N30"/>
    <mergeCell ref="O8:O9"/>
    <mergeCell ref="A30:A33"/>
    <mergeCell ref="C31:C33"/>
  </mergeCells>
  <conditionalFormatting sqref="B3:B5 G9:G28 K4:K5 L29 E9:E28 K6:M6 G4:G5 M4:M5 E4:E5 K9:K28 L9:L20 M9:M28">
    <cfRule type="cellIs" priority="1" dxfId="0" operator="greaterThan" stopIfTrue="1">
      <formula>0</formula>
    </cfRule>
  </conditionalFormatting>
  <conditionalFormatting sqref="O11:O12">
    <cfRule type="cellIs" priority="2" dxfId="5" operator="greaterThan" stopIfTrue="1">
      <formula>1</formula>
    </cfRule>
  </conditionalFormatting>
  <conditionalFormatting sqref="M29">
    <cfRule type="cellIs" priority="3" dxfId="0" operator="greaterThan" stopIfTrue="1">
      <formula>0</formula>
    </cfRule>
    <cfRule type="cellIs" priority="4" dxfId="5" operator="greaterThan" stopIfTrue="1">
      <formula>1</formula>
    </cfRule>
  </conditionalFormatting>
  <conditionalFormatting sqref="K29">
    <cfRule type="cellIs" priority="5" dxfId="0" operator="greaterThan" stopIfTrue="1">
      <formula>0</formula>
    </cfRule>
    <cfRule type="cellIs" priority="6" dxfId="1" operator="greaterThan" stopIfTrue="1"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O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28125" style="176" customWidth="1"/>
    <col min="2" max="2" width="5.421875" style="177" customWidth="1"/>
    <col min="3" max="3" width="23.421875" style="177" customWidth="1"/>
    <col min="4" max="4" width="1.7109375" style="177" customWidth="1"/>
    <col min="5" max="5" width="11.57421875" style="202" customWidth="1"/>
    <col min="6" max="6" width="4.00390625" style="177" customWidth="1"/>
    <col min="7" max="7" width="11.421875" style="202" customWidth="1"/>
    <col min="8" max="8" width="6.00390625" style="225" customWidth="1"/>
    <col min="9" max="9" width="24.7109375" style="177" customWidth="1"/>
    <col min="10" max="10" width="3.140625" style="177" customWidth="1"/>
    <col min="11" max="11" width="8.7109375" style="177" customWidth="1"/>
    <col min="12" max="12" width="5.140625" style="177" customWidth="1"/>
    <col min="13" max="13" width="10.00390625" style="202" customWidth="1"/>
    <col min="14" max="14" width="7.57421875" style="177" customWidth="1"/>
    <col min="15" max="15" width="16.140625" style="177" customWidth="1"/>
    <col min="16" max="16384" width="9.140625" style="177" customWidth="1"/>
  </cols>
  <sheetData>
    <row r="1" spans="1:15" s="173" customFormat="1" ht="33" customHeight="1">
      <c r="A1" s="172"/>
      <c r="C1" s="235" t="s">
        <v>101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174" t="s">
        <v>74</v>
      </c>
      <c r="O1" s="175"/>
    </row>
    <row r="2" spans="3:15" ht="8.25" customHeight="1">
      <c r="C2" s="178"/>
      <c r="E2" s="177"/>
      <c r="G2" s="177"/>
      <c r="H2" s="177"/>
      <c r="M2" s="177"/>
      <c r="N2" s="179"/>
      <c r="O2" s="180"/>
    </row>
    <row r="3" spans="1:15" ht="12" customHeight="1">
      <c r="A3" s="237" t="s">
        <v>54</v>
      </c>
      <c r="B3" s="181"/>
      <c r="C3" s="182" t="s">
        <v>23</v>
      </c>
      <c r="E3" s="183" t="s">
        <v>0</v>
      </c>
      <c r="G3" s="183" t="s">
        <v>1</v>
      </c>
      <c r="H3" s="179"/>
      <c r="I3" s="179"/>
      <c r="J3" s="179"/>
      <c r="K3" s="183" t="s">
        <v>0</v>
      </c>
      <c r="M3" s="183" t="s">
        <v>1</v>
      </c>
      <c r="N3" s="179"/>
      <c r="O3" s="180"/>
    </row>
    <row r="4" spans="1:15" ht="12" customHeight="1">
      <c r="A4" s="238"/>
      <c r="B4" s="185">
        <v>1</v>
      </c>
      <c r="C4" s="186" t="s">
        <v>27</v>
      </c>
      <c r="D4" s="187"/>
      <c r="E4" s="188">
        <v>0.5</v>
      </c>
      <c r="F4" s="189"/>
      <c r="G4" s="188">
        <v>0.299</v>
      </c>
      <c r="H4" s="190">
        <v>3</v>
      </c>
      <c r="I4" s="186" t="s">
        <v>29</v>
      </c>
      <c r="J4" s="187"/>
      <c r="K4" s="188">
        <v>0</v>
      </c>
      <c r="L4" s="189"/>
      <c r="M4" s="188">
        <v>0</v>
      </c>
      <c r="N4" s="179"/>
      <c r="O4" s="180"/>
    </row>
    <row r="5" spans="1:15" ht="12" customHeight="1">
      <c r="A5" s="238"/>
      <c r="B5" s="185">
        <v>2</v>
      </c>
      <c r="C5" s="186" t="s">
        <v>28</v>
      </c>
      <c r="D5" s="187"/>
      <c r="E5" s="188">
        <v>0.5</v>
      </c>
      <c r="F5" s="189"/>
      <c r="G5" s="188">
        <v>0.3</v>
      </c>
      <c r="H5" s="190">
        <v>4</v>
      </c>
      <c r="I5" s="186" t="s">
        <v>30</v>
      </c>
      <c r="J5" s="187"/>
      <c r="K5" s="188">
        <v>0</v>
      </c>
      <c r="L5" s="189"/>
      <c r="M5" s="188">
        <v>0.4</v>
      </c>
      <c r="N5" s="179"/>
      <c r="O5" s="180"/>
    </row>
    <row r="6" spans="1:15" ht="12" customHeight="1">
      <c r="A6" s="238"/>
      <c r="E6" s="177"/>
      <c r="G6" s="177"/>
      <c r="H6" s="191"/>
      <c r="I6" s="192" t="s">
        <v>73</v>
      </c>
      <c r="K6" s="188">
        <f>SUM(E4:E6)</f>
        <v>1</v>
      </c>
      <c r="L6" s="193"/>
      <c r="M6" s="188">
        <f>SUM(G4:G6)</f>
        <v>0.599</v>
      </c>
      <c r="N6" s="179"/>
      <c r="O6" s="180"/>
    </row>
    <row r="7" spans="1:15" ht="9" customHeight="1">
      <c r="A7" s="238"/>
      <c r="D7" s="178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/>
    </row>
    <row r="8" spans="1:15" s="194" customFormat="1" ht="12.75" customHeight="1">
      <c r="A8" s="238"/>
      <c r="C8" s="182" t="s">
        <v>71</v>
      </c>
      <c r="E8" s="195" t="s">
        <v>0</v>
      </c>
      <c r="F8" s="196"/>
      <c r="G8" s="195" t="s">
        <v>1</v>
      </c>
      <c r="H8" s="197"/>
      <c r="I8" s="182" t="s">
        <v>72</v>
      </c>
      <c r="J8" s="198"/>
      <c r="K8" s="195" t="s">
        <v>0</v>
      </c>
      <c r="L8" s="196"/>
      <c r="M8" s="195" t="s">
        <v>1</v>
      </c>
      <c r="N8" s="239"/>
      <c r="O8" s="241"/>
    </row>
    <row r="9" spans="1:15" ht="12.75" customHeight="1">
      <c r="A9" s="238"/>
      <c r="B9" s="199">
        <v>1</v>
      </c>
      <c r="C9" s="200" t="s">
        <v>3</v>
      </c>
      <c r="E9" s="201">
        <v>-10.97</v>
      </c>
      <c r="G9" s="201">
        <v>-10.97</v>
      </c>
      <c r="H9" s="199">
        <v>1</v>
      </c>
      <c r="I9" s="200" t="s">
        <v>62</v>
      </c>
      <c r="K9" s="201">
        <v>0</v>
      </c>
      <c r="L9" s="193"/>
      <c r="M9" s="201">
        <v>0</v>
      </c>
      <c r="N9" s="240"/>
      <c r="O9" s="242"/>
    </row>
    <row r="10" spans="1:15" ht="12.75" customHeight="1">
      <c r="A10" s="238"/>
      <c r="B10" s="199">
        <f>B9+1</f>
        <v>2</v>
      </c>
      <c r="C10" s="200" t="s">
        <v>31</v>
      </c>
      <c r="E10" s="201">
        <v>-7.25</v>
      </c>
      <c r="G10" s="201">
        <v>-7.25</v>
      </c>
      <c r="H10" s="199">
        <f>H9+1</f>
        <v>2</v>
      </c>
      <c r="I10" s="200" t="s">
        <v>63</v>
      </c>
      <c r="K10" s="201">
        <v>0</v>
      </c>
      <c r="L10" s="193"/>
      <c r="M10" s="201">
        <v>0</v>
      </c>
      <c r="N10" s="240"/>
      <c r="O10" s="202"/>
    </row>
    <row r="11" spans="1:15" ht="12.75" customHeight="1">
      <c r="A11" s="238"/>
      <c r="B11" s="199">
        <f aca="true" t="shared" si="0" ref="B11:B28">B10+1</f>
        <v>3</v>
      </c>
      <c r="C11" s="200" t="s">
        <v>38</v>
      </c>
      <c r="E11" s="201">
        <v>0</v>
      </c>
      <c r="G11" s="201">
        <v>0</v>
      </c>
      <c r="H11" s="199">
        <f aca="true" t="shared" si="1" ref="H11:H28">H10+1</f>
        <v>3</v>
      </c>
      <c r="I11" s="200" t="s">
        <v>17</v>
      </c>
      <c r="K11" s="201">
        <v>1.5</v>
      </c>
      <c r="L11" s="193"/>
      <c r="M11" s="201">
        <v>1.5</v>
      </c>
      <c r="N11" s="240"/>
      <c r="O11" s="203"/>
    </row>
    <row r="12" spans="1:15" ht="12.75" customHeight="1">
      <c r="A12" s="238"/>
      <c r="B12" s="199">
        <f t="shared" si="0"/>
        <v>4</v>
      </c>
      <c r="C12" s="200" t="s">
        <v>4</v>
      </c>
      <c r="E12" s="201">
        <v>-11.22</v>
      </c>
      <c r="G12" s="201">
        <v>-11.22</v>
      </c>
      <c r="H12" s="199">
        <f t="shared" si="1"/>
        <v>4</v>
      </c>
      <c r="I12" s="200" t="s">
        <v>64</v>
      </c>
      <c r="K12" s="201">
        <v>0</v>
      </c>
      <c r="L12" s="193"/>
      <c r="M12" s="201">
        <v>0</v>
      </c>
      <c r="N12" s="240"/>
      <c r="O12" s="203"/>
    </row>
    <row r="13" spans="1:14" ht="12.75" customHeight="1">
      <c r="A13" s="238"/>
      <c r="B13" s="199">
        <f t="shared" si="0"/>
        <v>5</v>
      </c>
      <c r="C13" s="200" t="s">
        <v>37</v>
      </c>
      <c r="E13" s="201">
        <v>-1.83</v>
      </c>
      <c r="G13" s="201">
        <v>-1.83</v>
      </c>
      <c r="H13" s="199">
        <f t="shared" si="1"/>
        <v>5</v>
      </c>
      <c r="I13" s="200" t="s">
        <v>65</v>
      </c>
      <c r="K13" s="201">
        <v>0</v>
      </c>
      <c r="L13" s="193"/>
      <c r="M13" s="201">
        <v>0</v>
      </c>
      <c r="N13" s="240"/>
    </row>
    <row r="14" spans="1:14" ht="12.75" customHeight="1">
      <c r="A14" s="238"/>
      <c r="B14" s="199">
        <f t="shared" si="0"/>
        <v>6</v>
      </c>
      <c r="C14" s="200" t="s">
        <v>10</v>
      </c>
      <c r="E14" s="201">
        <v>-7.09</v>
      </c>
      <c r="G14" s="201">
        <v>-7.09</v>
      </c>
      <c r="H14" s="199">
        <f t="shared" si="1"/>
        <v>6</v>
      </c>
      <c r="I14" s="200" t="s">
        <v>66</v>
      </c>
      <c r="K14" s="201">
        <v>0</v>
      </c>
      <c r="L14" s="193"/>
      <c r="M14" s="201">
        <v>0</v>
      </c>
      <c r="N14" s="240"/>
    </row>
    <row r="15" spans="1:14" ht="12.75" customHeight="1">
      <c r="A15" s="238"/>
      <c r="B15" s="199">
        <f t="shared" si="0"/>
        <v>7</v>
      </c>
      <c r="C15" s="200" t="s">
        <v>59</v>
      </c>
      <c r="E15" s="201">
        <v>0</v>
      </c>
      <c r="G15" s="201">
        <v>0</v>
      </c>
      <c r="H15" s="199">
        <f t="shared" si="1"/>
        <v>7</v>
      </c>
      <c r="I15" s="200" t="s">
        <v>33</v>
      </c>
      <c r="K15" s="201">
        <v>-4.49</v>
      </c>
      <c r="L15" s="193"/>
      <c r="M15" s="201">
        <v>-4.49</v>
      </c>
      <c r="N15" s="240"/>
    </row>
    <row r="16" spans="1:14" ht="12.75" customHeight="1">
      <c r="A16" s="238"/>
      <c r="B16" s="199">
        <f t="shared" si="0"/>
        <v>8</v>
      </c>
      <c r="C16" s="200" t="s">
        <v>36</v>
      </c>
      <c r="E16" s="201">
        <v>-1.8</v>
      </c>
      <c r="G16" s="201">
        <v>-1.8</v>
      </c>
      <c r="H16" s="199">
        <f t="shared" si="1"/>
        <v>8</v>
      </c>
      <c r="I16" s="200" t="s">
        <v>15</v>
      </c>
      <c r="K16" s="201">
        <v>0.73</v>
      </c>
      <c r="L16" s="193"/>
      <c r="M16" s="201">
        <v>0.73</v>
      </c>
      <c r="N16" s="240"/>
    </row>
    <row r="17" spans="1:14" ht="12.75" customHeight="1">
      <c r="A17" s="238"/>
      <c r="B17" s="199">
        <f t="shared" si="0"/>
        <v>9</v>
      </c>
      <c r="C17" s="200" t="s">
        <v>8</v>
      </c>
      <c r="E17" s="201">
        <v>-9.86</v>
      </c>
      <c r="G17" s="201">
        <v>-9.86</v>
      </c>
      <c r="H17" s="199">
        <f t="shared" si="1"/>
        <v>9</v>
      </c>
      <c r="I17" s="200" t="s">
        <v>35</v>
      </c>
      <c r="K17" s="201">
        <v>0</v>
      </c>
      <c r="L17" s="193"/>
      <c r="M17" s="201">
        <v>0</v>
      </c>
      <c r="N17" s="240"/>
    </row>
    <row r="18" spans="1:14" ht="12.75" customHeight="1">
      <c r="A18" s="238"/>
      <c r="B18" s="199">
        <f t="shared" si="0"/>
        <v>10</v>
      </c>
      <c r="C18" s="200" t="s">
        <v>32</v>
      </c>
      <c r="E18" s="201">
        <v>-5.39</v>
      </c>
      <c r="G18" s="201">
        <v>-5.39</v>
      </c>
      <c r="H18" s="199">
        <f t="shared" si="1"/>
        <v>10</v>
      </c>
      <c r="I18" s="200" t="s">
        <v>67</v>
      </c>
      <c r="K18" s="201">
        <v>0</v>
      </c>
      <c r="L18" s="193"/>
      <c r="M18" s="201">
        <v>0</v>
      </c>
      <c r="N18" s="240"/>
    </row>
    <row r="19" spans="1:14" ht="12.75" customHeight="1">
      <c r="A19" s="238"/>
      <c r="B19" s="199">
        <f t="shared" si="0"/>
        <v>11</v>
      </c>
      <c r="C19" s="200" t="s">
        <v>11</v>
      </c>
      <c r="E19" s="201">
        <v>-6.28</v>
      </c>
      <c r="G19" s="201">
        <v>-6.28</v>
      </c>
      <c r="H19" s="199">
        <f t="shared" si="1"/>
        <v>11</v>
      </c>
      <c r="I19" s="200" t="s">
        <v>69</v>
      </c>
      <c r="K19" s="201">
        <v>0</v>
      </c>
      <c r="L19" s="193"/>
      <c r="M19" s="201">
        <v>0</v>
      </c>
      <c r="N19" s="240"/>
    </row>
    <row r="20" spans="1:14" ht="12.75" customHeight="1">
      <c r="A20" s="238"/>
      <c r="B20" s="199">
        <f t="shared" si="0"/>
        <v>12</v>
      </c>
      <c r="C20" s="200" t="s">
        <v>20</v>
      </c>
      <c r="E20" s="201">
        <v>1.58</v>
      </c>
      <c r="G20" s="201">
        <v>1.58</v>
      </c>
      <c r="H20" s="199">
        <f t="shared" si="1"/>
        <v>12</v>
      </c>
      <c r="I20" s="200" t="s">
        <v>16</v>
      </c>
      <c r="K20" s="201">
        <v>1.35</v>
      </c>
      <c r="L20" s="193"/>
      <c r="M20" s="201">
        <v>1.35</v>
      </c>
      <c r="N20" s="240"/>
    </row>
    <row r="21" spans="1:14" ht="12.75" customHeight="1">
      <c r="A21" s="238"/>
      <c r="B21" s="199">
        <f t="shared" si="0"/>
        <v>13</v>
      </c>
      <c r="C21" s="200" t="s">
        <v>60</v>
      </c>
      <c r="E21" s="201">
        <v>0</v>
      </c>
      <c r="G21" s="201">
        <v>0</v>
      </c>
      <c r="H21" s="199">
        <f t="shared" si="1"/>
        <v>13</v>
      </c>
      <c r="I21" s="200" t="s">
        <v>21</v>
      </c>
      <c r="K21" s="201">
        <v>2.49</v>
      </c>
      <c r="M21" s="201">
        <v>2.49</v>
      </c>
      <c r="N21" s="240"/>
    </row>
    <row r="22" spans="1:14" ht="12.75" customHeight="1">
      <c r="A22" s="238"/>
      <c r="B22" s="199">
        <f t="shared" si="0"/>
        <v>14</v>
      </c>
      <c r="C22" s="200" t="s">
        <v>61</v>
      </c>
      <c r="E22" s="201">
        <v>0</v>
      </c>
      <c r="G22" s="201">
        <v>0</v>
      </c>
      <c r="H22" s="199">
        <f t="shared" si="1"/>
        <v>14</v>
      </c>
      <c r="I22" s="200" t="s">
        <v>70</v>
      </c>
      <c r="K22" s="201">
        <v>0</v>
      </c>
      <c r="M22" s="201">
        <v>0</v>
      </c>
      <c r="N22" s="240"/>
    </row>
    <row r="23" spans="1:14" ht="12.75" customHeight="1">
      <c r="A23" s="238"/>
      <c r="B23" s="199">
        <f t="shared" si="0"/>
        <v>15</v>
      </c>
      <c r="C23" s="200" t="s">
        <v>12</v>
      </c>
      <c r="E23" s="201">
        <v>-6.28</v>
      </c>
      <c r="G23" s="201">
        <v>-6.28</v>
      </c>
      <c r="H23" s="199">
        <f t="shared" si="1"/>
        <v>15</v>
      </c>
      <c r="I23" s="200" t="s">
        <v>13</v>
      </c>
      <c r="K23" s="201">
        <v>0.59</v>
      </c>
      <c r="M23" s="201">
        <v>0.59</v>
      </c>
      <c r="N23" s="240"/>
    </row>
    <row r="24" spans="1:14" ht="12.75" customHeight="1">
      <c r="A24" s="238"/>
      <c r="B24" s="199">
        <f t="shared" si="0"/>
        <v>16</v>
      </c>
      <c r="C24" s="200" t="s">
        <v>34</v>
      </c>
      <c r="E24" s="201">
        <v>-4.51</v>
      </c>
      <c r="G24" s="201">
        <v>-4.51</v>
      </c>
      <c r="H24" s="199">
        <f t="shared" si="1"/>
        <v>16</v>
      </c>
      <c r="I24" s="200" t="s">
        <v>14</v>
      </c>
      <c r="K24" s="201">
        <v>0.52</v>
      </c>
      <c r="M24" s="201">
        <v>0.52</v>
      </c>
      <c r="N24" s="240"/>
    </row>
    <row r="25" spans="1:14" ht="12.75" customHeight="1">
      <c r="A25" s="238"/>
      <c r="B25" s="199">
        <f t="shared" si="0"/>
        <v>17</v>
      </c>
      <c r="C25" s="200" t="s">
        <v>6</v>
      </c>
      <c r="E25" s="201">
        <v>-20.2</v>
      </c>
      <c r="G25" s="201">
        <v>-20.2</v>
      </c>
      <c r="H25" s="199">
        <f t="shared" si="1"/>
        <v>17</v>
      </c>
      <c r="I25" s="200" t="s">
        <v>18</v>
      </c>
      <c r="K25" s="201">
        <v>1.65</v>
      </c>
      <c r="M25" s="201">
        <v>1.65</v>
      </c>
      <c r="N25" s="240"/>
    </row>
    <row r="26" spans="1:14" ht="12.75" customHeight="1">
      <c r="A26" s="238"/>
      <c r="B26" s="199">
        <f t="shared" si="0"/>
        <v>18</v>
      </c>
      <c r="C26" s="200" t="s">
        <v>9</v>
      </c>
      <c r="E26" s="201">
        <v>-9.12</v>
      </c>
      <c r="G26" s="201">
        <v>-9.12</v>
      </c>
      <c r="H26" s="199">
        <f t="shared" si="1"/>
        <v>18</v>
      </c>
      <c r="I26" s="200" t="s">
        <v>5</v>
      </c>
      <c r="K26" s="201">
        <v>3.77</v>
      </c>
      <c r="M26" s="201">
        <v>3.77</v>
      </c>
      <c r="N26" s="240"/>
    </row>
    <row r="27" spans="1:14" ht="12.75" customHeight="1">
      <c r="A27" s="238"/>
      <c r="B27" s="199">
        <f t="shared" si="0"/>
        <v>19</v>
      </c>
      <c r="C27" s="200" t="s">
        <v>7</v>
      </c>
      <c r="E27" s="201">
        <v>-10.6</v>
      </c>
      <c r="G27" s="201">
        <v>-10.6</v>
      </c>
      <c r="H27" s="199">
        <f t="shared" si="1"/>
        <v>19</v>
      </c>
      <c r="I27" s="200" t="s">
        <v>19</v>
      </c>
      <c r="K27" s="201">
        <v>1.84</v>
      </c>
      <c r="M27" s="201">
        <v>1.84</v>
      </c>
      <c r="N27" s="240"/>
    </row>
    <row r="28" spans="1:15" ht="12.75" customHeight="1">
      <c r="A28" s="184"/>
      <c r="B28" s="199">
        <f t="shared" si="0"/>
        <v>20</v>
      </c>
      <c r="C28" s="200" t="s">
        <v>58</v>
      </c>
      <c r="D28" s="204"/>
      <c r="E28" s="201">
        <v>0</v>
      </c>
      <c r="F28" s="204"/>
      <c r="G28" s="201">
        <v>0</v>
      </c>
      <c r="H28" s="199">
        <f t="shared" si="1"/>
        <v>20</v>
      </c>
      <c r="I28" s="200" t="s">
        <v>68</v>
      </c>
      <c r="K28" s="201">
        <v>0</v>
      </c>
      <c r="M28" s="201">
        <v>0</v>
      </c>
      <c r="N28" s="240"/>
      <c r="O28" s="205"/>
    </row>
    <row r="29" spans="1:15" ht="12.75" customHeight="1">
      <c r="A29" s="184"/>
      <c r="B29" s="206"/>
      <c r="C29" s="192" t="s">
        <v>51</v>
      </c>
      <c r="E29" s="207">
        <v>6.69</v>
      </c>
      <c r="F29" s="208"/>
      <c r="G29" s="207">
        <v>6.69</v>
      </c>
      <c r="H29" s="177"/>
      <c r="I29" s="192"/>
      <c r="K29" s="188"/>
      <c r="L29" s="193"/>
      <c r="M29" s="188"/>
      <c r="N29" s="240"/>
      <c r="O29" s="205"/>
    </row>
    <row r="30" spans="1:15" ht="8.25" customHeight="1">
      <c r="A30" s="237" t="s">
        <v>75</v>
      </c>
      <c r="C30" s="204"/>
      <c r="D30" s="204"/>
      <c r="E30" s="204"/>
      <c r="F30" s="204"/>
      <c r="G30" s="204"/>
      <c r="H30" s="177"/>
      <c r="M30" s="177"/>
      <c r="N30" s="240"/>
      <c r="O30" s="205"/>
    </row>
    <row r="31" spans="1:15" ht="13.5" customHeight="1">
      <c r="A31" s="238"/>
      <c r="B31" s="209"/>
      <c r="C31" s="243" t="s">
        <v>22</v>
      </c>
      <c r="D31" s="204"/>
      <c r="E31" s="210" t="s">
        <v>0</v>
      </c>
      <c r="F31" s="210"/>
      <c r="G31" s="210" t="s">
        <v>1</v>
      </c>
      <c r="H31" s="210"/>
      <c r="I31" s="211" t="s">
        <v>52</v>
      </c>
      <c r="J31" s="211"/>
      <c r="K31" s="211" t="s">
        <v>53</v>
      </c>
      <c r="L31" s="212"/>
      <c r="M31" s="212" t="s">
        <v>2</v>
      </c>
      <c r="N31" s="211"/>
      <c r="O31" s="180"/>
    </row>
    <row r="32" spans="1:15" s="220" customFormat="1" ht="18" customHeight="1">
      <c r="A32" s="238"/>
      <c r="B32" s="213"/>
      <c r="C32" s="243"/>
      <c r="D32" s="213"/>
      <c r="E32" s="214">
        <f>'c1'!D26</f>
        <v>0</v>
      </c>
      <c r="F32" s="215"/>
      <c r="G32" s="215">
        <f>'c1'!F26</f>
        <v>0</v>
      </c>
      <c r="H32" s="216"/>
      <c r="I32" s="217" t="str">
        <f>IF(K32&lt;0,"decrease","increase")</f>
        <v>increase</v>
      </c>
      <c r="J32" s="217"/>
      <c r="K32" s="218">
        <f>'c1'!J26</f>
        <v>0</v>
      </c>
      <c r="L32" s="217"/>
      <c r="M32" s="219">
        <f>'c1'!L26</f>
        <v>0</v>
      </c>
      <c r="N32" s="217"/>
      <c r="O32" s="217"/>
    </row>
    <row r="33" spans="1:15" ht="7.5" customHeight="1">
      <c r="A33" s="238"/>
      <c r="C33" s="243"/>
      <c r="E33" s="221"/>
      <c r="F33" s="221"/>
      <c r="G33" s="221"/>
      <c r="H33" s="222"/>
      <c r="O33" s="223"/>
    </row>
    <row r="34" ht="12.75" customHeight="1">
      <c r="A34" s="224"/>
    </row>
  </sheetData>
  <sheetProtection password="CC5E" sheet="1" objects="1" scenarios="1" selectLockedCells="1" selectUnlockedCells="1"/>
  <protectedRanges>
    <protectedRange sqref="K4:M5 E4:G5" name="Visual Domains"/>
    <protectedRange sqref="E9:E28" name="View1 Built_1"/>
    <protectedRange sqref="G9:G28" name="View1 Built_2"/>
    <protectedRange sqref="K9:K28" name="View1 Natural_1"/>
    <protectedRange sqref="M9:M28" name="View1 Natural_2"/>
  </protectedRanges>
  <mergeCells count="6">
    <mergeCell ref="C1:M1"/>
    <mergeCell ref="A3:A27"/>
    <mergeCell ref="N8:N30"/>
    <mergeCell ref="O8:O9"/>
    <mergeCell ref="A30:A33"/>
    <mergeCell ref="C31:C33"/>
  </mergeCells>
  <conditionalFormatting sqref="B3:B5 F29 E9:E28 L29 K4:K5 G9:G28 L9:L20 K6:M6 G4:G5 M4:M5 E4:E5 K9:K28 M9:M28">
    <cfRule type="cellIs" priority="1" dxfId="0" operator="greaterThan" stopIfTrue="1">
      <formula>0</formula>
    </cfRule>
  </conditionalFormatting>
  <conditionalFormatting sqref="O11:O12">
    <cfRule type="cellIs" priority="2" dxfId="5" operator="greaterThan" stopIfTrue="1">
      <formula>1</formula>
    </cfRule>
  </conditionalFormatting>
  <conditionalFormatting sqref="M29">
    <cfRule type="cellIs" priority="3" dxfId="0" operator="greaterThan" stopIfTrue="1">
      <formula>0</formula>
    </cfRule>
    <cfRule type="cellIs" priority="4" dxfId="5" operator="greaterThan" stopIfTrue="1">
      <formula>1</formula>
    </cfRule>
  </conditionalFormatting>
  <conditionalFormatting sqref="K29 E29 G29">
    <cfRule type="cellIs" priority="5" dxfId="0" operator="greaterThan" stopIfTrue="1">
      <formula>0</formula>
    </cfRule>
    <cfRule type="cellIs" priority="6" dxfId="1" operator="greaterThan" stopIfTrue="1"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6.140625" style="63" customWidth="1"/>
    <col min="2" max="2" width="5.421875" style="86" customWidth="1"/>
    <col min="3" max="3" width="23.421875" style="60" customWidth="1"/>
    <col min="4" max="4" width="1.7109375" style="60" customWidth="1"/>
    <col min="5" max="5" width="10.7109375" style="87" customWidth="1"/>
    <col min="6" max="6" width="4.00390625" style="60" customWidth="1"/>
    <col min="7" max="7" width="10.7109375" style="87" customWidth="1"/>
    <col min="8" max="8" width="6.00390625" style="88" customWidth="1"/>
    <col min="9" max="9" width="24.7109375" style="60" customWidth="1"/>
    <col min="10" max="10" width="3.140625" style="60" customWidth="1"/>
    <col min="11" max="11" width="10.7109375" style="60" customWidth="1"/>
    <col min="12" max="12" width="5.140625" style="89" customWidth="1"/>
    <col min="13" max="13" width="10.7109375" style="87" customWidth="1"/>
    <col min="14" max="14" width="14.28125" style="60" customWidth="1"/>
    <col min="15" max="16384" width="9.140625" style="60" customWidth="1"/>
  </cols>
  <sheetData>
    <row r="1" spans="1:14" s="103" customFormat="1" ht="24" customHeight="1">
      <c r="A1" s="101"/>
      <c r="B1" s="102"/>
      <c r="C1" s="247" t="s">
        <v>111</v>
      </c>
      <c r="D1" s="248"/>
      <c r="E1" s="248"/>
      <c r="F1" s="248"/>
      <c r="G1" s="248"/>
      <c r="H1" s="248"/>
      <c r="I1" s="248"/>
      <c r="J1" s="248"/>
      <c r="K1" s="248"/>
      <c r="L1" s="248"/>
      <c r="M1" s="249"/>
      <c r="N1" s="252" t="s">
        <v>112</v>
      </c>
    </row>
    <row r="2" spans="1:14" s="22" customFormat="1" ht="8.25" customHeight="1">
      <c r="A2" s="23"/>
      <c r="B2" s="20"/>
      <c r="C2" s="12"/>
      <c r="D2" s="24"/>
      <c r="E2" s="24"/>
      <c r="F2" s="24"/>
      <c r="G2" s="24"/>
      <c r="H2" s="25"/>
      <c r="I2" s="24"/>
      <c r="J2" s="24"/>
      <c r="K2" s="24"/>
      <c r="L2" s="24"/>
      <c r="M2" s="24"/>
      <c r="N2" s="252"/>
    </row>
    <row r="3" spans="1:14" s="22" customFormat="1" ht="14.25" customHeight="1">
      <c r="A3" s="246" t="s">
        <v>54</v>
      </c>
      <c r="B3" s="26"/>
      <c r="C3" s="27" t="s">
        <v>23</v>
      </c>
      <c r="D3" s="28"/>
      <c r="E3" s="29" t="s">
        <v>0</v>
      </c>
      <c r="F3" s="28"/>
      <c r="G3" s="29" t="s">
        <v>1</v>
      </c>
      <c r="H3" s="98"/>
      <c r="I3" s="13"/>
      <c r="J3" s="13"/>
      <c r="K3" s="29" t="s">
        <v>0</v>
      </c>
      <c r="L3" s="28"/>
      <c r="M3" s="29" t="s">
        <v>1</v>
      </c>
      <c r="N3" s="2"/>
    </row>
    <row r="4" spans="1:14" s="22" customFormat="1" ht="12" customHeight="1">
      <c r="A4" s="250"/>
      <c r="B4" s="30">
        <v>1</v>
      </c>
      <c r="C4" s="3" t="s">
        <v>27</v>
      </c>
      <c r="D4" s="4"/>
      <c r="E4" s="10">
        <v>0.1</v>
      </c>
      <c r="F4" s="5"/>
      <c r="G4" s="10">
        <v>0</v>
      </c>
      <c r="H4" s="99">
        <v>3</v>
      </c>
      <c r="I4" s="3" t="s">
        <v>29</v>
      </c>
      <c r="J4" s="4"/>
      <c r="K4" s="10">
        <v>0.9</v>
      </c>
      <c r="L4" s="5"/>
      <c r="M4" s="10">
        <v>1</v>
      </c>
      <c r="N4" s="2"/>
    </row>
    <row r="5" spans="1:14" s="22" customFormat="1" ht="12" customHeight="1">
      <c r="A5" s="250"/>
      <c r="B5" s="30">
        <v>2</v>
      </c>
      <c r="C5" s="3" t="s">
        <v>28</v>
      </c>
      <c r="D5" s="4"/>
      <c r="E5" s="10">
        <v>0</v>
      </c>
      <c r="F5" s="5"/>
      <c r="G5" s="10">
        <v>0</v>
      </c>
      <c r="H5" s="99">
        <v>4</v>
      </c>
      <c r="I5" s="3" t="s">
        <v>30</v>
      </c>
      <c r="J5" s="4"/>
      <c r="K5" s="10">
        <v>0</v>
      </c>
      <c r="L5" s="5"/>
      <c r="M5" s="10">
        <v>0</v>
      </c>
      <c r="N5" s="2"/>
    </row>
    <row r="6" spans="1:14" s="22" customFormat="1" ht="12" customHeight="1">
      <c r="A6" s="250"/>
      <c r="B6" s="20"/>
      <c r="C6" s="94"/>
      <c r="D6" s="94"/>
      <c r="E6" s="94"/>
      <c r="F6" s="94"/>
      <c r="G6" s="94"/>
      <c r="H6" s="95"/>
      <c r="I6" s="104" t="s">
        <v>110</v>
      </c>
      <c r="J6" s="28"/>
      <c r="K6" s="96">
        <f>SUM(E4:E5)+SUM(K4:K5)</f>
        <v>1</v>
      </c>
      <c r="L6" s="97"/>
      <c r="M6" s="96">
        <f>SUM(G4:G5)+SUM(M4:M5)</f>
        <v>1</v>
      </c>
      <c r="N6" s="2"/>
    </row>
    <row r="7" spans="1:14" s="22" customFormat="1" ht="9" customHeight="1">
      <c r="A7" s="250"/>
      <c r="B7" s="20"/>
      <c r="C7" s="1"/>
      <c r="D7" s="12"/>
      <c r="E7" s="2"/>
      <c r="F7" s="2"/>
      <c r="G7" s="2"/>
      <c r="H7" s="21"/>
      <c r="I7" s="2"/>
      <c r="J7" s="2"/>
      <c r="K7" s="2"/>
      <c r="L7" s="2"/>
      <c r="M7" s="2"/>
      <c r="N7" s="2"/>
    </row>
    <row r="8" spans="1:14" s="44" customFormat="1" ht="16.5" customHeight="1">
      <c r="A8" s="250"/>
      <c r="B8" s="34"/>
      <c r="C8" s="35" t="s">
        <v>71</v>
      </c>
      <c r="D8" s="36"/>
      <c r="E8" s="37" t="s">
        <v>0</v>
      </c>
      <c r="F8" s="38"/>
      <c r="G8" s="37" t="s">
        <v>1</v>
      </c>
      <c r="H8" s="39"/>
      <c r="I8" s="40" t="s">
        <v>72</v>
      </c>
      <c r="J8" s="41"/>
      <c r="K8" s="42" t="s">
        <v>0</v>
      </c>
      <c r="L8" s="43"/>
      <c r="M8" s="42" t="s">
        <v>1</v>
      </c>
      <c r="N8" s="244"/>
    </row>
    <row r="9" spans="1:14" s="52" customFormat="1" ht="12.75" customHeight="1">
      <c r="A9" s="250"/>
      <c r="B9" s="45">
        <v>1</v>
      </c>
      <c r="C9" s="100" t="s">
        <v>104</v>
      </c>
      <c r="D9" s="47"/>
      <c r="E9" s="6">
        <v>0</v>
      </c>
      <c r="F9" s="47"/>
      <c r="G9" s="6">
        <v>0</v>
      </c>
      <c r="H9" s="48">
        <v>1</v>
      </c>
      <c r="I9" s="49" t="s">
        <v>62</v>
      </c>
      <c r="J9" s="50"/>
      <c r="K9" s="8">
        <v>0</v>
      </c>
      <c r="L9" s="51"/>
      <c r="M9" s="8">
        <v>0</v>
      </c>
      <c r="N9" s="245"/>
    </row>
    <row r="10" spans="1:14" s="52" customFormat="1" ht="12.75" customHeight="1">
      <c r="A10" s="250"/>
      <c r="B10" s="45">
        <f>B9+1</f>
        <v>2</v>
      </c>
      <c r="C10" s="46" t="s">
        <v>107</v>
      </c>
      <c r="D10" s="53"/>
      <c r="E10" s="7">
        <v>0</v>
      </c>
      <c r="F10" s="53"/>
      <c r="G10" s="7">
        <v>0</v>
      </c>
      <c r="H10" s="48">
        <f>H9+1</f>
        <v>2</v>
      </c>
      <c r="I10" s="49" t="s">
        <v>63</v>
      </c>
      <c r="J10" s="54"/>
      <c r="K10" s="9">
        <v>0.7</v>
      </c>
      <c r="L10" s="55"/>
      <c r="M10" s="9">
        <v>0.7</v>
      </c>
      <c r="N10" s="245"/>
    </row>
    <row r="11" spans="1:14" s="52" customFormat="1" ht="12.75" customHeight="1">
      <c r="A11" s="250"/>
      <c r="B11" s="45">
        <f aca="true" t="shared" si="0" ref="B11:B28">B10+1</f>
        <v>3</v>
      </c>
      <c r="C11" s="57" t="s">
        <v>105</v>
      </c>
      <c r="D11" s="53"/>
      <c r="E11" s="7">
        <v>0</v>
      </c>
      <c r="F11" s="53"/>
      <c r="G11" s="7">
        <v>0</v>
      </c>
      <c r="H11" s="48">
        <f aca="true" t="shared" si="1" ref="H11:H28">H10+1</f>
        <v>3</v>
      </c>
      <c r="I11" s="56" t="s">
        <v>17</v>
      </c>
      <c r="J11" s="54"/>
      <c r="K11" s="9">
        <v>0.1</v>
      </c>
      <c r="L11" s="55"/>
      <c r="M11" s="9">
        <v>0.1</v>
      </c>
      <c r="N11" s="245"/>
    </row>
    <row r="12" spans="1:14" s="52" customFormat="1" ht="12.75" customHeight="1">
      <c r="A12" s="250"/>
      <c r="B12" s="45">
        <f t="shared" si="0"/>
        <v>4</v>
      </c>
      <c r="C12" s="46" t="s">
        <v>106</v>
      </c>
      <c r="D12" s="53"/>
      <c r="E12" s="7">
        <v>0</v>
      </c>
      <c r="F12" s="53"/>
      <c r="G12" s="7">
        <v>0</v>
      </c>
      <c r="H12" s="48">
        <f t="shared" si="1"/>
        <v>4</v>
      </c>
      <c r="I12" s="49" t="s">
        <v>64</v>
      </c>
      <c r="J12" s="54"/>
      <c r="K12" s="9">
        <v>0</v>
      </c>
      <c r="L12" s="55"/>
      <c r="M12" s="9">
        <v>0</v>
      </c>
      <c r="N12" s="245"/>
    </row>
    <row r="13" spans="1:14" s="52" customFormat="1" ht="12.75" customHeight="1">
      <c r="A13" s="250"/>
      <c r="B13" s="45">
        <f t="shared" si="0"/>
        <v>5</v>
      </c>
      <c r="C13" s="46" t="s">
        <v>37</v>
      </c>
      <c r="D13" s="53"/>
      <c r="E13" s="7">
        <v>0</v>
      </c>
      <c r="F13" s="53"/>
      <c r="G13" s="7">
        <v>0</v>
      </c>
      <c r="H13" s="48">
        <f t="shared" si="1"/>
        <v>5</v>
      </c>
      <c r="I13" s="49" t="s">
        <v>65</v>
      </c>
      <c r="J13" s="54"/>
      <c r="K13" s="9">
        <v>0.2</v>
      </c>
      <c r="L13" s="55"/>
      <c r="M13" s="9">
        <v>0.2</v>
      </c>
      <c r="N13" s="245"/>
    </row>
    <row r="14" spans="1:14" s="52" customFormat="1" ht="12.75" customHeight="1">
      <c r="A14" s="250"/>
      <c r="B14" s="45">
        <f t="shared" si="0"/>
        <v>6</v>
      </c>
      <c r="C14" s="46" t="s">
        <v>10</v>
      </c>
      <c r="D14" s="53"/>
      <c r="E14" s="7">
        <v>0</v>
      </c>
      <c r="F14" s="53"/>
      <c r="G14" s="7">
        <v>0</v>
      </c>
      <c r="H14" s="48">
        <f t="shared" si="1"/>
        <v>6</v>
      </c>
      <c r="I14" s="49" t="s">
        <v>66</v>
      </c>
      <c r="J14" s="54"/>
      <c r="K14" s="9">
        <v>0</v>
      </c>
      <c r="L14" s="55"/>
      <c r="M14" s="9">
        <v>0</v>
      </c>
      <c r="N14" s="245"/>
    </row>
    <row r="15" spans="1:14" s="52" customFormat="1" ht="12.75" customHeight="1">
      <c r="A15" s="250"/>
      <c r="B15" s="45">
        <f t="shared" si="0"/>
        <v>7</v>
      </c>
      <c r="C15" s="57" t="s">
        <v>59</v>
      </c>
      <c r="D15" s="53"/>
      <c r="E15" s="7">
        <v>0</v>
      </c>
      <c r="F15" s="53"/>
      <c r="G15" s="7">
        <v>0</v>
      </c>
      <c r="H15" s="48">
        <f t="shared" si="1"/>
        <v>7</v>
      </c>
      <c r="I15" s="56" t="s">
        <v>33</v>
      </c>
      <c r="J15" s="54"/>
      <c r="K15" s="9">
        <v>0</v>
      </c>
      <c r="L15" s="55"/>
      <c r="M15" s="9">
        <v>0</v>
      </c>
      <c r="N15" s="245"/>
    </row>
    <row r="16" spans="1:14" s="52" customFormat="1" ht="12.75" customHeight="1">
      <c r="A16" s="250"/>
      <c r="B16" s="45">
        <f t="shared" si="0"/>
        <v>8</v>
      </c>
      <c r="C16" s="46" t="s">
        <v>36</v>
      </c>
      <c r="D16" s="53"/>
      <c r="E16" s="7">
        <v>0</v>
      </c>
      <c r="F16" s="53"/>
      <c r="G16" s="7">
        <v>0</v>
      </c>
      <c r="H16" s="48">
        <f t="shared" si="1"/>
        <v>8</v>
      </c>
      <c r="I16" s="56" t="s">
        <v>15</v>
      </c>
      <c r="J16" s="54"/>
      <c r="K16" s="9">
        <v>0</v>
      </c>
      <c r="L16" s="55"/>
      <c r="M16" s="9">
        <v>0</v>
      </c>
      <c r="N16" s="245"/>
    </row>
    <row r="17" spans="1:14" s="52" customFormat="1" ht="12.75" customHeight="1">
      <c r="A17" s="250"/>
      <c r="B17" s="45">
        <f t="shared" si="0"/>
        <v>9</v>
      </c>
      <c r="C17" s="46" t="s">
        <v>8</v>
      </c>
      <c r="D17" s="53"/>
      <c r="E17" s="7">
        <v>0</v>
      </c>
      <c r="F17" s="53"/>
      <c r="G17" s="7">
        <v>0</v>
      </c>
      <c r="H17" s="48">
        <f t="shared" si="1"/>
        <v>9</v>
      </c>
      <c r="I17" s="49" t="s">
        <v>35</v>
      </c>
      <c r="J17" s="54"/>
      <c r="K17" s="9">
        <v>0</v>
      </c>
      <c r="L17" s="55"/>
      <c r="M17" s="9">
        <v>0</v>
      </c>
      <c r="N17" s="245"/>
    </row>
    <row r="18" spans="1:14" s="52" customFormat="1" ht="12.75" customHeight="1">
      <c r="A18" s="250"/>
      <c r="B18" s="45">
        <f t="shared" si="0"/>
        <v>10</v>
      </c>
      <c r="C18" s="46" t="s">
        <v>32</v>
      </c>
      <c r="D18" s="53"/>
      <c r="E18" s="7">
        <v>0</v>
      </c>
      <c r="F18" s="53"/>
      <c r="G18" s="7">
        <v>0</v>
      </c>
      <c r="H18" s="48">
        <f t="shared" si="1"/>
        <v>10</v>
      </c>
      <c r="I18" s="49" t="s">
        <v>67</v>
      </c>
      <c r="J18" s="54"/>
      <c r="K18" s="9">
        <v>0</v>
      </c>
      <c r="L18" s="55"/>
      <c r="M18" s="9">
        <v>0</v>
      </c>
      <c r="N18" s="245"/>
    </row>
    <row r="19" spans="1:14" s="52" customFormat="1" ht="12.75" customHeight="1">
      <c r="A19" s="250"/>
      <c r="B19" s="45">
        <f t="shared" si="0"/>
        <v>11</v>
      </c>
      <c r="C19" s="46" t="s">
        <v>11</v>
      </c>
      <c r="D19" s="53"/>
      <c r="E19" s="7">
        <v>0</v>
      </c>
      <c r="F19" s="53"/>
      <c r="G19" s="7">
        <v>0</v>
      </c>
      <c r="H19" s="48">
        <f t="shared" si="1"/>
        <v>11</v>
      </c>
      <c r="I19" s="49" t="s">
        <v>69</v>
      </c>
      <c r="J19" s="54"/>
      <c r="K19" s="9">
        <v>0</v>
      </c>
      <c r="L19" s="55"/>
      <c r="M19" s="9">
        <v>0</v>
      </c>
      <c r="N19" s="245"/>
    </row>
    <row r="20" spans="1:14" s="52" customFormat="1" ht="12.75" customHeight="1">
      <c r="A20" s="250"/>
      <c r="B20" s="45">
        <f t="shared" si="0"/>
        <v>12</v>
      </c>
      <c r="C20" s="46" t="s">
        <v>20</v>
      </c>
      <c r="D20" s="53"/>
      <c r="E20" s="7">
        <v>0</v>
      </c>
      <c r="F20" s="53"/>
      <c r="G20" s="7">
        <v>0</v>
      </c>
      <c r="H20" s="48">
        <f t="shared" si="1"/>
        <v>12</v>
      </c>
      <c r="I20" s="56" t="s">
        <v>16</v>
      </c>
      <c r="J20" s="54"/>
      <c r="K20" s="9">
        <v>0</v>
      </c>
      <c r="L20" s="55"/>
      <c r="M20" s="9">
        <v>0</v>
      </c>
      <c r="N20" s="245"/>
    </row>
    <row r="21" spans="1:14" s="52" customFormat="1" ht="12.75" customHeight="1">
      <c r="A21" s="250"/>
      <c r="B21" s="45">
        <f t="shared" si="0"/>
        <v>13</v>
      </c>
      <c r="C21" s="57" t="s">
        <v>60</v>
      </c>
      <c r="D21" s="53"/>
      <c r="E21" s="7">
        <v>0</v>
      </c>
      <c r="F21" s="53"/>
      <c r="G21" s="7">
        <v>0</v>
      </c>
      <c r="H21" s="48">
        <f t="shared" si="1"/>
        <v>13</v>
      </c>
      <c r="I21" s="56" t="s">
        <v>21</v>
      </c>
      <c r="J21" s="54"/>
      <c r="K21" s="9">
        <v>0</v>
      </c>
      <c r="L21" s="54"/>
      <c r="M21" s="9">
        <v>0</v>
      </c>
      <c r="N21" s="245"/>
    </row>
    <row r="22" spans="1:14" s="52" customFormat="1" ht="12.75" customHeight="1">
      <c r="A22" s="250"/>
      <c r="B22" s="45">
        <f t="shared" si="0"/>
        <v>14</v>
      </c>
      <c r="C22" s="57" t="s">
        <v>61</v>
      </c>
      <c r="D22" s="53"/>
      <c r="E22" s="7">
        <v>0</v>
      </c>
      <c r="F22" s="53"/>
      <c r="G22" s="7">
        <v>0</v>
      </c>
      <c r="H22" s="48">
        <f t="shared" si="1"/>
        <v>14</v>
      </c>
      <c r="I22" s="49" t="s">
        <v>70</v>
      </c>
      <c r="J22" s="54"/>
      <c r="K22" s="9">
        <v>0</v>
      </c>
      <c r="L22" s="54"/>
      <c r="M22" s="9">
        <v>0</v>
      </c>
      <c r="N22" s="245"/>
    </row>
    <row r="23" spans="1:14" s="52" customFormat="1" ht="12.75" customHeight="1">
      <c r="A23" s="250"/>
      <c r="B23" s="45">
        <f t="shared" si="0"/>
        <v>15</v>
      </c>
      <c r="C23" s="46" t="s">
        <v>12</v>
      </c>
      <c r="D23" s="53"/>
      <c r="E23" s="7">
        <v>0</v>
      </c>
      <c r="F23" s="53"/>
      <c r="G23" s="7">
        <v>0</v>
      </c>
      <c r="H23" s="48">
        <f t="shared" si="1"/>
        <v>15</v>
      </c>
      <c r="I23" s="56" t="s">
        <v>13</v>
      </c>
      <c r="J23" s="54"/>
      <c r="K23" s="9">
        <v>0</v>
      </c>
      <c r="L23" s="54"/>
      <c r="M23" s="9">
        <v>0</v>
      </c>
      <c r="N23" s="245"/>
    </row>
    <row r="24" spans="1:14" s="52" customFormat="1" ht="12.75" customHeight="1">
      <c r="A24" s="250"/>
      <c r="B24" s="45">
        <f t="shared" si="0"/>
        <v>16</v>
      </c>
      <c r="C24" s="46" t="s">
        <v>34</v>
      </c>
      <c r="D24" s="53"/>
      <c r="E24" s="7">
        <v>0</v>
      </c>
      <c r="F24" s="53"/>
      <c r="G24" s="7">
        <v>0</v>
      </c>
      <c r="H24" s="48">
        <f t="shared" si="1"/>
        <v>16</v>
      </c>
      <c r="I24" s="56" t="s">
        <v>14</v>
      </c>
      <c r="J24" s="54"/>
      <c r="K24" s="9">
        <v>0</v>
      </c>
      <c r="L24" s="54"/>
      <c r="M24" s="9">
        <v>0</v>
      </c>
      <c r="N24" s="245"/>
    </row>
    <row r="25" spans="1:14" s="52" customFormat="1" ht="12.75" customHeight="1">
      <c r="A25" s="250"/>
      <c r="B25" s="45">
        <f t="shared" si="0"/>
        <v>17</v>
      </c>
      <c r="C25" s="46" t="s">
        <v>6</v>
      </c>
      <c r="D25" s="53"/>
      <c r="E25" s="7">
        <v>0</v>
      </c>
      <c r="F25" s="53"/>
      <c r="G25" s="7">
        <v>0</v>
      </c>
      <c r="H25" s="48">
        <f t="shared" si="1"/>
        <v>17</v>
      </c>
      <c r="I25" s="56" t="s">
        <v>18</v>
      </c>
      <c r="J25" s="54"/>
      <c r="K25" s="9">
        <v>0</v>
      </c>
      <c r="L25" s="54"/>
      <c r="M25" s="9">
        <v>0</v>
      </c>
      <c r="N25" s="245"/>
    </row>
    <row r="26" spans="1:14" ht="12.75" customHeight="1">
      <c r="A26" s="250"/>
      <c r="B26" s="45">
        <f t="shared" si="0"/>
        <v>18</v>
      </c>
      <c r="C26" s="46" t="s">
        <v>9</v>
      </c>
      <c r="D26" s="58"/>
      <c r="E26" s="7">
        <v>0</v>
      </c>
      <c r="F26" s="58"/>
      <c r="G26" s="7">
        <v>0</v>
      </c>
      <c r="H26" s="48">
        <f t="shared" si="1"/>
        <v>18</v>
      </c>
      <c r="I26" s="56" t="s">
        <v>5</v>
      </c>
      <c r="J26" s="59"/>
      <c r="K26" s="9">
        <v>0</v>
      </c>
      <c r="L26" s="59"/>
      <c r="M26" s="9">
        <v>0</v>
      </c>
      <c r="N26" s="245"/>
    </row>
    <row r="27" spans="1:14" ht="12.75" customHeight="1">
      <c r="A27" s="250"/>
      <c r="B27" s="45">
        <f t="shared" si="0"/>
        <v>19</v>
      </c>
      <c r="C27" s="46" t="s">
        <v>7</v>
      </c>
      <c r="D27" s="58"/>
      <c r="E27" s="7">
        <v>0</v>
      </c>
      <c r="F27" s="58"/>
      <c r="G27" s="7">
        <v>0</v>
      </c>
      <c r="H27" s="48">
        <f t="shared" si="1"/>
        <v>19</v>
      </c>
      <c r="I27" s="56" t="s">
        <v>19</v>
      </c>
      <c r="J27" s="59"/>
      <c r="K27" s="9">
        <v>0</v>
      </c>
      <c r="L27" s="59"/>
      <c r="M27" s="9">
        <v>0</v>
      </c>
      <c r="N27" s="245"/>
    </row>
    <row r="28" spans="1:14" s="52" customFormat="1" ht="12.75" customHeight="1">
      <c r="A28" s="61"/>
      <c r="B28" s="45">
        <f t="shared" si="0"/>
        <v>20</v>
      </c>
      <c r="C28" s="57" t="s">
        <v>58</v>
      </c>
      <c r="D28" s="62"/>
      <c r="E28" s="7">
        <v>0</v>
      </c>
      <c r="F28" s="62"/>
      <c r="G28" s="7">
        <v>0</v>
      </c>
      <c r="H28" s="48">
        <f t="shared" si="1"/>
        <v>20</v>
      </c>
      <c r="I28" s="49" t="s">
        <v>68</v>
      </c>
      <c r="J28" s="54"/>
      <c r="K28" s="9">
        <v>0</v>
      </c>
      <c r="L28" s="54"/>
      <c r="M28" s="9">
        <v>0</v>
      </c>
      <c r="N28" s="245"/>
    </row>
    <row r="29" spans="1:14" s="52" customFormat="1" ht="12.75" customHeight="1">
      <c r="A29" s="63"/>
      <c r="B29" s="64"/>
      <c r="C29" s="31"/>
      <c r="D29" s="65"/>
      <c r="E29" s="65"/>
      <c r="F29" s="65"/>
      <c r="G29" s="65"/>
      <c r="H29" s="66"/>
      <c r="I29" s="105" t="s">
        <v>108</v>
      </c>
      <c r="J29" s="31"/>
      <c r="K29" s="32">
        <f>SUM(K9:K28)+SUM(E9:E28)</f>
        <v>1</v>
      </c>
      <c r="L29" s="33"/>
      <c r="M29" s="32">
        <f>SUM(M9:M28)+SUM(G9:G28)</f>
        <v>1</v>
      </c>
      <c r="N29" s="245"/>
    </row>
    <row r="30" spans="1:14" s="52" customFormat="1" ht="8.25" customHeight="1">
      <c r="A30" s="246" t="s">
        <v>75</v>
      </c>
      <c r="B30" s="20"/>
      <c r="C30" s="65"/>
      <c r="D30" s="65"/>
      <c r="E30" s="65"/>
      <c r="F30" s="65"/>
      <c r="G30" s="65"/>
      <c r="H30" s="67"/>
      <c r="I30" s="31"/>
      <c r="J30" s="31"/>
      <c r="K30" s="31"/>
      <c r="L30" s="31"/>
      <c r="M30" s="31"/>
      <c r="N30" s="245"/>
    </row>
    <row r="31" spans="1:14" s="52" customFormat="1" ht="13.5" customHeight="1">
      <c r="A31" s="246"/>
      <c r="B31" s="68"/>
      <c r="C31" s="251" t="s">
        <v>109</v>
      </c>
      <c r="D31" s="69"/>
      <c r="E31" s="70" t="s">
        <v>0</v>
      </c>
      <c r="F31" s="70"/>
      <c r="G31" s="70" t="s">
        <v>1</v>
      </c>
      <c r="H31" s="71"/>
      <c r="I31" s="90" t="s">
        <v>102</v>
      </c>
      <c r="J31" s="90"/>
      <c r="K31" s="90" t="s">
        <v>52</v>
      </c>
      <c r="L31" s="91"/>
      <c r="M31" s="92" t="s">
        <v>103</v>
      </c>
      <c r="N31" s="18"/>
    </row>
    <row r="32" spans="1:14" s="75" customFormat="1" ht="18" customHeight="1">
      <c r="A32" s="246"/>
      <c r="B32" s="72"/>
      <c r="C32" s="251"/>
      <c r="D32" s="73"/>
      <c r="E32" s="74">
        <f>'c1'!E32</f>
        <v>6.840000000000001</v>
      </c>
      <c r="F32" s="14"/>
      <c r="G32" s="15">
        <f>'c1'!G32</f>
        <v>5.840000000000001</v>
      </c>
      <c r="H32" s="16"/>
      <c r="I32" s="15">
        <f>G32-E32</f>
        <v>-1</v>
      </c>
      <c r="J32" s="11"/>
      <c r="K32" s="93" t="str">
        <f>IF(I32&lt;0,"decrease",IF(I32=0,"no change","increase"))</f>
        <v>decrease</v>
      </c>
      <c r="L32" s="11"/>
      <c r="M32" s="17" t="str">
        <f>'c4'!B25</f>
        <v>Y</v>
      </c>
      <c r="N32" s="19"/>
    </row>
    <row r="33" spans="1:14" ht="7.5" customHeight="1">
      <c r="A33" s="246"/>
      <c r="B33" s="76"/>
      <c r="C33" s="251"/>
      <c r="D33" s="77"/>
      <c r="E33" s="78"/>
      <c r="F33" s="78"/>
      <c r="G33" s="78"/>
      <c r="H33" s="79"/>
      <c r="I33" s="77"/>
      <c r="J33" s="77"/>
      <c r="K33" s="77"/>
      <c r="L33" s="80"/>
      <c r="M33" s="81"/>
      <c r="N33" s="82"/>
    </row>
    <row r="34" spans="1:14" ht="12.75" customHeight="1">
      <c r="A34" s="246"/>
      <c r="B34" s="76"/>
      <c r="C34" s="82"/>
      <c r="D34" s="82"/>
      <c r="E34" s="83"/>
      <c r="F34" s="82"/>
      <c r="G34" s="83"/>
      <c r="H34" s="84"/>
      <c r="I34" s="82"/>
      <c r="J34" s="82"/>
      <c r="K34" s="82"/>
      <c r="L34" s="85"/>
      <c r="M34" s="83"/>
      <c r="N34" s="82"/>
    </row>
    <row r="35" spans="2:14" ht="18">
      <c r="B35" s="76"/>
      <c r="C35" s="82"/>
      <c r="D35" s="82"/>
      <c r="E35" s="83"/>
      <c r="F35" s="82"/>
      <c r="G35" s="83"/>
      <c r="H35" s="84"/>
      <c r="I35" s="82"/>
      <c r="J35" s="82"/>
      <c r="K35" s="82"/>
      <c r="L35" s="85"/>
      <c r="M35" s="83"/>
      <c r="N35" s="82"/>
    </row>
  </sheetData>
  <sheetProtection password="CC5E" sheet="1" objects="1" scenarios="1" selectLockedCells="1"/>
  <protectedRanges>
    <protectedRange sqref="K4:M5 E4:G5" name="Visual Domains"/>
    <protectedRange sqref="M9:M28" name="View2 Natural"/>
    <protectedRange sqref="E9:E28" name="View1 Built"/>
    <protectedRange sqref="G9:G28" name="View2 Built"/>
    <protectedRange sqref="K9:K28" name="View1 Natural"/>
  </protectedRanges>
  <mergeCells count="6">
    <mergeCell ref="N8:N30"/>
    <mergeCell ref="A30:A34"/>
    <mergeCell ref="C1:M1"/>
    <mergeCell ref="A3:A27"/>
    <mergeCell ref="C31:C33"/>
    <mergeCell ref="N1:N2"/>
  </mergeCells>
  <conditionalFormatting sqref="B3">
    <cfRule type="cellIs" priority="1" dxfId="0" operator="greaterThan" stopIfTrue="1">
      <formula>0</formula>
    </cfRule>
  </conditionalFormatting>
  <conditionalFormatting sqref="K4:M6 E9:G28 E4:G5 K9:M29">
    <cfRule type="cellIs" priority="2" dxfId="1" operator="greaterThan" stopIfTrue="1">
      <formula>1</formula>
    </cfRule>
    <cfRule type="cellIs" priority="3" dxfId="0" operator="greater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 Images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Preston</dc:creator>
  <cp:keywords/>
  <dc:description/>
  <cp:lastModifiedBy>Roslyn Townsend</cp:lastModifiedBy>
  <cp:lastPrinted>2005-05-02T05:01:01Z</cp:lastPrinted>
  <dcterms:created xsi:type="dcterms:W3CDTF">2005-03-09T10:31:11Z</dcterms:created>
  <dcterms:modified xsi:type="dcterms:W3CDTF">2013-11-15T02:14:28Z</dcterms:modified>
  <cp:category/>
  <cp:version/>
  <cp:contentType/>
  <cp:contentStatus/>
</cp:coreProperties>
</file>